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20" yWindow="-15" windowWidth="14055" windowHeight="12660"/>
  </bookViews>
  <sheets>
    <sheet name="Bieu so 93" sheetId="38" r:id="rId1"/>
    <sheet name="Bieu so  94" sheetId="39" r:id="rId2"/>
    <sheet name="Bieu so 95" sheetId="40" r:id="rId3"/>
  </sheets>
  <externalReferences>
    <externalReference r:id="rId4"/>
  </externalReferences>
  <definedNames>
    <definedName name="_xlnm.Print_Titles" localSheetId="2">'Bieu so 95'!$6:$8</definedName>
  </definedNames>
  <calcPr calcId="125725"/>
</workbook>
</file>

<file path=xl/calcChain.xml><?xml version="1.0" encoding="utf-8"?>
<calcChain xmlns="http://schemas.openxmlformats.org/spreadsheetml/2006/main">
  <c r="F17" i="40"/>
  <c r="F16"/>
  <c r="D22"/>
  <c r="J14"/>
  <c r="M24"/>
  <c r="L24"/>
  <c r="D30" i="39" l="1"/>
  <c r="K30"/>
  <c r="D29"/>
  <c r="D11"/>
  <c r="C19" i="38"/>
  <c r="C18"/>
  <c r="C10"/>
  <c r="C9" s="1"/>
  <c r="C25" i="40"/>
  <c r="C14"/>
  <c r="C11"/>
  <c r="C29" i="39"/>
  <c r="C18"/>
  <c r="C10" s="1"/>
  <c r="C9" s="1"/>
  <c r="J19" i="38"/>
  <c r="L19" s="1"/>
  <c r="K17"/>
  <c r="K11"/>
  <c r="K10" s="1"/>
  <c r="K9" s="1"/>
  <c r="J10"/>
  <c r="J9"/>
  <c r="J31" i="39"/>
  <c r="J30"/>
  <c r="K29"/>
  <c r="K31" s="1"/>
  <c r="J29"/>
  <c r="K18"/>
  <c r="J18"/>
  <c r="K11"/>
  <c r="K10"/>
  <c r="K9" s="1"/>
  <c r="J10"/>
  <c r="J9" s="1"/>
  <c r="K27" i="40"/>
  <c r="K22"/>
  <c r="K14" s="1"/>
  <c r="K18" i="38" s="1"/>
  <c r="J18"/>
  <c r="K11" i="40"/>
  <c r="J11"/>
  <c r="F12"/>
  <c r="M17" i="38"/>
  <c r="M11"/>
  <c r="F25" i="40"/>
  <c r="L25"/>
  <c r="M23"/>
  <c r="F24"/>
  <c r="L23"/>
  <c r="M21"/>
  <c r="L21"/>
  <c r="F21"/>
  <c r="L20"/>
  <c r="F20"/>
  <c r="F19"/>
  <c r="L17"/>
  <c r="M16"/>
  <c r="M15"/>
  <c r="M12"/>
  <c r="L26" i="39"/>
  <c r="L25"/>
  <c r="M22"/>
  <c r="L21"/>
  <c r="F21"/>
  <c r="L17"/>
  <c r="M17"/>
  <c r="L16"/>
  <c r="M14"/>
  <c r="M13"/>
  <c r="L13"/>
  <c r="L11"/>
  <c r="E11"/>
  <c r="D17" i="38"/>
  <c r="F17" s="1"/>
  <c r="E19"/>
  <c r="D14" i="40"/>
  <c r="D11"/>
  <c r="D18" i="39"/>
  <c r="E15" i="40"/>
  <c r="E25"/>
  <c r="E22"/>
  <c r="E17"/>
  <c r="D27"/>
  <c r="E12"/>
  <c r="E24"/>
  <c r="E19"/>
  <c r="E18"/>
  <c r="E26" i="39"/>
  <c r="E23" i="40"/>
  <c r="E21"/>
  <c r="E20"/>
  <c r="E16"/>
  <c r="E13" i="39"/>
  <c r="E14"/>
  <c r="E16"/>
  <c r="E17"/>
  <c r="E21"/>
  <c r="E22"/>
  <c r="E25"/>
  <c r="K16" i="38" l="1"/>
  <c r="K15" s="1"/>
  <c r="M15" s="1"/>
  <c r="J10" i="40"/>
  <c r="J9" s="1"/>
  <c r="L18" i="38"/>
  <c r="J17"/>
  <c r="C16"/>
  <c r="C15" s="1"/>
  <c r="D31" i="39"/>
  <c r="C10" i="40"/>
  <c r="C9" s="1"/>
  <c r="M16" i="38"/>
  <c r="M18"/>
  <c r="M14" i="40"/>
  <c r="K10"/>
  <c r="K9" s="1"/>
  <c r="F14"/>
  <c r="F23"/>
  <c r="M18"/>
  <c r="M22"/>
  <c r="F17" i="39"/>
  <c r="F22" i="40"/>
  <c r="F18"/>
  <c r="E11"/>
  <c r="M11" i="39"/>
  <c r="M21"/>
  <c r="L18" i="40"/>
  <c r="M19"/>
  <c r="F13" i="39"/>
  <c r="F15" i="40"/>
  <c r="L19"/>
  <c r="M20"/>
  <c r="L22"/>
  <c r="M25"/>
  <c r="F22" i="39"/>
  <c r="F14"/>
  <c r="F11"/>
  <c r="F25"/>
  <c r="F16"/>
  <c r="L11" i="38"/>
  <c r="L10" s="1"/>
  <c r="F11" i="40"/>
  <c r="L12"/>
  <c r="L14"/>
  <c r="L15"/>
  <c r="L16"/>
  <c r="M17"/>
  <c r="E18" i="39"/>
  <c r="D10"/>
  <c r="L14"/>
  <c r="M16"/>
  <c r="L22"/>
  <c r="M25"/>
  <c r="F30"/>
  <c r="F18"/>
  <c r="E14" i="40"/>
  <c r="D18" i="38"/>
  <c r="F18" s="1"/>
  <c r="E17"/>
  <c r="E31" i="39"/>
  <c r="E30"/>
  <c r="D10" i="40"/>
  <c r="L17" i="38" l="1"/>
  <c r="J16"/>
  <c r="M10"/>
  <c r="D11"/>
  <c r="L11" i="40"/>
  <c r="F10"/>
  <c r="M11"/>
  <c r="D9" i="39"/>
  <c r="E10"/>
  <c r="M30"/>
  <c r="F31"/>
  <c r="L30"/>
  <c r="L18"/>
  <c r="M18"/>
  <c r="F10"/>
  <c r="E29"/>
  <c r="D9" i="40"/>
  <c r="E10"/>
  <c r="D16" i="38"/>
  <c r="F16" s="1"/>
  <c r="E18"/>
  <c r="J15" l="1"/>
  <c r="L15" s="1"/>
  <c r="L16"/>
  <c r="D10"/>
  <c r="F11"/>
  <c r="E11"/>
  <c r="E10" s="1"/>
  <c r="L9"/>
  <c r="M9"/>
  <c r="E9" i="39"/>
  <c r="L10" i="40"/>
  <c r="F9"/>
  <c r="M10"/>
  <c r="L31" i="39"/>
  <c r="M31"/>
  <c r="F9"/>
  <c r="L10"/>
  <c r="M10"/>
  <c r="F29"/>
  <c r="D15" i="38"/>
  <c r="F15" s="1"/>
  <c r="E16"/>
  <c r="E9" i="40"/>
  <c r="F10" i="38" l="1"/>
  <c r="D9"/>
  <c r="L9" i="40"/>
  <c r="M9"/>
  <c r="M29" i="39"/>
  <c r="L29"/>
  <c r="L9"/>
  <c r="M9"/>
  <c r="E15" i="38"/>
  <c r="F9" l="1"/>
  <c r="E9"/>
</calcChain>
</file>

<file path=xl/comments1.xml><?xml version="1.0" encoding="utf-8"?>
<comments xmlns="http://schemas.openxmlformats.org/spreadsheetml/2006/main">
  <authors>
    <author>andongnhi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andongnhi:</t>
        </r>
        <r>
          <rPr>
            <sz val="9"/>
            <color indexed="81"/>
            <rFont val="Tahoma"/>
            <family val="2"/>
          </rPr>
          <t xml:space="preserve">
Lấy số KHV theo BC 9 tháng</t>
        </r>
      </text>
    </comment>
  </commentList>
</comments>
</file>

<file path=xl/sharedStrings.xml><?xml version="1.0" encoding="utf-8"?>
<sst xmlns="http://schemas.openxmlformats.org/spreadsheetml/2006/main" count="285" uniqueCount="110">
  <si>
    <r>
      <rPr>
        <b/>
        <sz val="12"/>
        <rFont val="Times New Roman"/>
        <family val="1"/>
      </rPr>
      <t>STT</t>
    </r>
  </si>
  <si>
    <r>
      <rPr>
        <b/>
        <sz val="12"/>
        <rFont val="Times New Roman"/>
        <family val="1"/>
      </rPr>
      <t>Nội dung</t>
    </r>
  </si>
  <si>
    <r>
      <rPr>
        <b/>
        <sz val="12"/>
        <rFont val="Times New Roman"/>
        <family val="1"/>
      </rPr>
      <t>Dự toán năm</t>
    </r>
  </si>
  <si>
    <t>A</t>
  </si>
  <si>
    <t>B</t>
  </si>
  <si>
    <t>1</t>
  </si>
  <si>
    <t>2</t>
  </si>
  <si>
    <t>3</t>
  </si>
  <si>
    <t>4</t>
  </si>
  <si>
    <t>-</t>
  </si>
  <si>
    <t>Chi giáo dục - đào tạo và dạy nghề</t>
  </si>
  <si>
    <t>3 = 2/1</t>
  </si>
  <si>
    <t>Biểu số 93/CK-NSNN</t>
  </si>
  <si>
    <t>Biểu số 94/CK-NSNN</t>
  </si>
  <si>
    <t>Biểu số 95/CK-NSNN</t>
  </si>
  <si>
    <r>
      <rPr>
        <i/>
        <sz val="13"/>
        <rFont val="Times New Roman"/>
        <family val="1"/>
      </rPr>
      <t>Đơn vị: Triệu đồng</t>
    </r>
  </si>
  <si>
    <r>
      <rPr>
        <b/>
        <sz val="13"/>
        <rFont val="Times New Roman"/>
        <family val="1"/>
      </rPr>
      <t>STT</t>
    </r>
  </si>
  <si>
    <r>
      <rPr>
        <b/>
        <sz val="13"/>
        <rFont val="Times New Roman"/>
        <family val="1"/>
      </rPr>
      <t>Nội dung</t>
    </r>
  </si>
  <si>
    <t>Thu nội địa</t>
  </si>
  <si>
    <t>Thu viện trợ</t>
  </si>
  <si>
    <t>Chi đầu tư phát triển</t>
  </si>
  <si>
    <t>Chi thường xuyên</t>
  </si>
  <si>
    <t>Dự phòng ngân sách</t>
  </si>
  <si>
    <t>I</t>
  </si>
  <si>
    <t>Thu cân đối NSNN</t>
  </si>
  <si>
    <t>Tổng chi cân đối ngân sách huyện</t>
  </si>
  <si>
    <t>Chi đầu tư cho các dự án</t>
  </si>
  <si>
    <t>Chi đầu tư phát triển khác</t>
  </si>
  <si>
    <t>II</t>
  </si>
  <si>
    <t>So sánh ước thực hiện (%)</t>
  </si>
  <si>
    <t>III</t>
  </si>
  <si>
    <t>Thu quản lý qua ngân sách</t>
  </si>
  <si>
    <r>
      <rPr>
        <b/>
        <sz val="13"/>
        <rFont val="Times New Roman"/>
        <family val="1"/>
      </rPr>
      <t>Dự toán 
năm</t>
    </r>
  </si>
  <si>
    <r>
      <rPr>
        <b/>
        <sz val="13"/>
        <rFont val="Times New Roman"/>
        <family val="1"/>
      </rPr>
      <t>Dự toán
 năm</t>
    </r>
  </si>
  <si>
    <r>
      <rPr>
        <b/>
        <sz val="13"/>
        <rFont val="Times New Roman"/>
        <family val="1"/>
      </rPr>
      <t>Cùng kỳ 
năm trước</t>
    </r>
  </si>
  <si>
    <r>
      <rPr>
        <b/>
        <sz val="13"/>
        <rFont val="Times New Roman"/>
        <family val="1"/>
      </rPr>
      <t>So sánh ước
 thực hiện với (%)</t>
    </r>
  </si>
  <si>
    <r>
      <t>TỔNG NGUỒN THU NSNN TRÊN ĐỊA BÀN</t>
    </r>
    <r>
      <rPr>
        <sz val="11"/>
        <color indexed="8"/>
        <rFont val="Calibri"/>
        <family val="2"/>
        <charset val="163"/>
      </rPr>
      <t/>
    </r>
  </si>
  <si>
    <r>
      <t>A</t>
    </r>
    <r>
      <rPr>
        <sz val="14"/>
        <rFont val="Times New Roman"/>
        <family val="1"/>
      </rPr>
      <t/>
    </r>
  </si>
  <si>
    <r>
      <t>Thu chuyển nguồn từ năm trước chuyển sang</t>
    </r>
    <r>
      <rPr>
        <sz val="14"/>
        <rFont val="Times New Roman"/>
        <family val="1"/>
      </rPr>
      <t/>
    </r>
  </si>
  <si>
    <r>
      <t>B</t>
    </r>
    <r>
      <rPr>
        <sz val="14"/>
        <rFont val="Times New Roman"/>
        <family val="1"/>
      </rPr>
      <t/>
    </r>
  </si>
  <si>
    <r>
      <t>TỔNG CHI NGÂN SÁCH HUYỆN</t>
    </r>
    <r>
      <rPr>
        <sz val="14"/>
        <rFont val="Times New Roman"/>
        <family val="1"/>
      </rPr>
      <t/>
    </r>
  </si>
  <si>
    <t>Đơn vị: Triệu đồng</t>
  </si>
  <si>
    <t>Thu từ khu vực doanh nghiệp nhà nước</t>
  </si>
  <si>
    <t>Thu từ khu vực doanh nghiệp có vốn đầu tư nước ngoài</t>
  </si>
  <si>
    <t>Thu từ khu vực kinh tế ngoài quốc doanh</t>
  </si>
  <si>
    <t>Thuế thu nhập cá nhân</t>
  </si>
  <si>
    <t>5</t>
  </si>
  <si>
    <t>Thuế bảo vệ môi trường</t>
  </si>
  <si>
    <t>6</t>
  </si>
  <si>
    <t>Lệ phí trước bạ</t>
  </si>
  <si>
    <t>7</t>
  </si>
  <si>
    <t>Thu phí, lệ phí</t>
  </si>
  <si>
    <t>8</t>
  </si>
  <si>
    <t>Các khoản thu về nhà, đất</t>
  </si>
  <si>
    <t>Thuế sử dụng đất nông nghiệp</t>
  </si>
  <si>
    <r>
      <rPr>
        <sz val="10"/>
        <rFont val="Arial"/>
      </rPr>
      <t>Thuế sử dụng đất phi nông nghiệp</t>
    </r>
  </si>
  <si>
    <t>Thu tiền sử dụng đất</t>
  </si>
  <si>
    <r>
      <rPr>
        <sz val="10"/>
        <rFont val="Arial"/>
      </rPr>
      <t>Tiền cho thuê đất, thuê mặt nước</t>
    </r>
  </si>
  <si>
    <r>
      <rPr>
        <sz val="10"/>
        <rFont val="Arial"/>
      </rPr>
      <t>Tiền cho thuê và tiền bán nhà ở thuộc sở hữu nhà nước</t>
    </r>
  </si>
  <si>
    <t>9</t>
  </si>
  <si>
    <t>Thu từ hoạt động xổ số kiến thiết</t>
  </si>
  <si>
    <t>10</t>
  </si>
  <si>
    <t>11</t>
  </si>
  <si>
    <r>
      <rPr>
        <sz val="10"/>
        <rFont val="Arial"/>
      </rPr>
      <t>Thu từ quỹ đất công ích, hoa lợi công sản khác</t>
    </r>
  </si>
  <si>
    <t>Từ các khoản thu phân chia</t>
  </si>
  <si>
    <r>
      <t>A</t>
    </r>
    <r>
      <rPr>
        <sz val="13"/>
        <rFont val="Times New Roman"/>
        <family val="1"/>
      </rPr>
      <t/>
    </r>
  </si>
  <si>
    <r>
      <t>TỔNG THU NSNN TRÊN ĐỊA BÀN</t>
    </r>
    <r>
      <rPr>
        <sz val="13"/>
        <rFont val="Times New Roman"/>
        <family val="1"/>
      </rPr>
      <t/>
    </r>
  </si>
  <si>
    <r>
      <t>Th</t>
    </r>
    <r>
      <rPr>
        <sz val="10"/>
        <rFont val="Arial"/>
      </rPr>
      <t>u khác ngân sách</t>
    </r>
  </si>
  <si>
    <r>
      <t>II</t>
    </r>
    <r>
      <rPr>
        <sz val="13"/>
        <rFont val="Times New Roman"/>
        <family val="1"/>
      </rPr>
      <t/>
    </r>
  </si>
  <si>
    <r>
      <t>Thu viện trợ</t>
    </r>
    <r>
      <rPr>
        <sz val="13"/>
        <rFont val="Times New Roman"/>
        <family val="1"/>
      </rPr>
      <t/>
    </r>
  </si>
  <si>
    <r>
      <t>B</t>
    </r>
    <r>
      <rPr>
        <sz val="13"/>
        <rFont val="Times New Roman"/>
        <family val="1"/>
      </rPr>
      <t/>
    </r>
  </si>
  <si>
    <t xml:space="preserve">Dự toán
 năm </t>
  </si>
  <si>
    <t>Chi sự nghiệp kinh tế</t>
  </si>
  <si>
    <t>Chi sự nghiệp văn hóa - thông tin</t>
  </si>
  <si>
    <t>Chi Sự nghiệp truyền thanh - truyền hình</t>
  </si>
  <si>
    <t>Chi sự nghiệp thể dục - thể thao</t>
  </si>
  <si>
    <t>Chi đảm bảo xã hội</t>
  </si>
  <si>
    <t>Chi an ninh - quốc phòng</t>
  </si>
  <si>
    <t>CHI CÁC CHƯƠNG TRÌNH MỤC TIÊU</t>
  </si>
  <si>
    <t xml:space="preserve">Chi các chương trình mục tiêu, nhiệm vụ </t>
  </si>
  <si>
    <r>
      <t>Đơn vị: Triệu đồng</t>
    </r>
    <r>
      <rPr>
        <sz val="13"/>
        <rFont val="Times New Roman"/>
        <family val="1"/>
      </rPr>
      <t/>
    </r>
  </si>
  <si>
    <r>
      <t>STT</t>
    </r>
    <r>
      <rPr>
        <sz val="13"/>
        <rFont val="Times New Roman"/>
        <family val="1"/>
      </rPr>
      <t/>
    </r>
  </si>
  <si>
    <r>
      <t>Nội dung</t>
    </r>
    <r>
      <rPr>
        <sz val="13"/>
        <rFont val="Times New Roman"/>
        <family val="1"/>
      </rPr>
      <t/>
    </r>
  </si>
  <si>
    <r>
      <t>TỔNG CHI NGÂN SÁCH HUYỆN</t>
    </r>
    <r>
      <rPr>
        <sz val="13"/>
        <rFont val="Times New Roman"/>
        <family val="1"/>
      </rPr>
      <t/>
    </r>
  </si>
  <si>
    <r>
      <t>CHI CÂN ĐỐI NGÂN SÁCH HUYỆN</t>
    </r>
    <r>
      <rPr>
        <sz val="13"/>
        <rFont val="Times New Roman"/>
        <family val="1"/>
      </rPr>
      <t/>
    </r>
  </si>
  <si>
    <r>
      <t>So sánh ước thực hiện với (%)</t>
    </r>
    <r>
      <rPr>
        <sz val="13"/>
        <rFont val="Times New Roman"/>
        <family val="1"/>
      </rPr>
      <t/>
    </r>
  </si>
  <si>
    <r>
      <t>Dự toán năm</t>
    </r>
    <r>
      <rPr>
        <sz val="13"/>
        <rFont val="Times New Roman"/>
        <family val="1"/>
      </rPr>
      <t/>
    </r>
  </si>
  <si>
    <r>
      <t>Cùng kỳ năm trước</t>
    </r>
    <r>
      <rPr>
        <sz val="13"/>
        <rFont val="Times New Roman"/>
        <family val="1"/>
      </rPr>
      <t/>
    </r>
  </si>
  <si>
    <t>Chi y tế, dân số và gia đình</t>
  </si>
  <si>
    <t>Chi bảo vệ môi trường</t>
  </si>
  <si>
    <t>Các khoản thu ngân sách huyện được hưởng 100%</t>
  </si>
  <si>
    <t>Chi quản lý hành chính, đảng, đoàn thể</t>
  </si>
  <si>
    <t>Chi khác ngân sách</t>
  </si>
  <si>
    <t>Ước thực hiện quý III/2019</t>
  </si>
  <si>
    <t>Ước thực hiện quý III</t>
  </si>
  <si>
    <t>THU NGÂN SÁCH HUYỆN ĐƯỢC HƯỞNG THEO PHÂN CẤP</t>
  </si>
  <si>
    <t>Chi các hoạt động kinh tế</t>
  </si>
  <si>
    <t xml:space="preserve">     HUYỆN THUẬN NAM</t>
  </si>
  <si>
    <t xml:space="preserve">      ỦY BAN NHÂN DÂN </t>
  </si>
  <si>
    <t>ƯỚC THỰC HIỆN CHI NGÂN SÁCH HUYỆN QUÝ III NĂM 2021</t>
  </si>
  <si>
    <t>ƯỚC THỰC HIỆN THU NGÂN SÁCH NHÀ NƯỚC QUÝ III NĂM 2021</t>
  </si>
  <si>
    <r>
      <rPr>
        <sz val="10"/>
        <rFont val="Arial"/>
        <family val="2"/>
      </rPr>
      <t>Thuế sử dụng đất phi nông nghiệp</t>
    </r>
  </si>
  <si>
    <t>Tiền cho thuê đất, thuê mặt nước</t>
  </si>
  <si>
    <r>
      <rPr>
        <sz val="10"/>
        <rFont val="Arial"/>
        <family val="2"/>
      </rPr>
      <t>Tiền cho thuê và tiền bán nhà ở thuộc sở hữu nhà nước</t>
    </r>
  </si>
  <si>
    <r>
      <t>Th</t>
    </r>
    <r>
      <rPr>
        <sz val="10"/>
        <rFont val="Arial"/>
        <family val="2"/>
      </rPr>
      <t>u khác ngân sách</t>
    </r>
  </si>
  <si>
    <r>
      <rPr>
        <sz val="10"/>
        <rFont val="Arial"/>
        <family val="2"/>
      </rPr>
      <t>Thu từ quỹ đất công ích, hoa lợi công sản khác</t>
    </r>
  </si>
  <si>
    <t>Thu từ bán tài sản nhà nước</t>
  </si>
  <si>
    <t xml:space="preserve">Chi sự nghiệp y tế (BHYT cho đối tượng tham gia kháng chiến) </t>
  </si>
  <si>
    <t>CÂN ĐỐI NGÂN SÁCH HUYỆN QUÝ III NĂM 2021</t>
  </si>
  <si>
    <t>(Kèm theo Quyết định số         /QĐ-UBND ngày      /10/2021 của UBND huyện Thuận Nam)</t>
  </si>
</sst>
</file>

<file path=xl/styles.xml><?xml version="1.0" encoding="utf-8"?>
<styleSheet xmlns="http://schemas.openxmlformats.org/spreadsheetml/2006/main">
  <numFmts count="5">
    <numFmt numFmtId="41" formatCode="_-* #,##0\ _₫_-;\-* #,##0\ _₫_-;_-* &quot;-&quot;\ _₫_-;_-@_-"/>
    <numFmt numFmtId="164" formatCode="_(* #,##0.00_);_(* \(#,##0.00\);_(* &quot;-&quot;??_);_(@_)"/>
    <numFmt numFmtId="165" formatCode="_(* #,##0_);_(* \(#,##0\);_(* &quot;-&quot;??_);_(@_)"/>
    <numFmt numFmtId="166" formatCode="#,##0;[Red]#,##0"/>
    <numFmt numFmtId="167" formatCode="_(* #,##0.000_);_(* \(#,##0.000\);_(* &quot;-&quot;??_);_(@_)"/>
  </numFmts>
  <fonts count="21">
    <font>
      <sz val="10"/>
      <name val="Arial"/>
    </font>
    <font>
      <sz val="11"/>
      <color indexed="8"/>
      <name val="Calibri"/>
      <family val="2"/>
      <charset val="163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0"/>
      <name val="Arial"/>
    </font>
    <font>
      <i/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3"/>
      <color indexed="10"/>
      <name val="Times New Roman"/>
      <family val="1"/>
    </font>
    <font>
      <b/>
      <sz val="13"/>
      <color indexed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vertical="center" wrapText="1"/>
    </xf>
    <xf numFmtId="165" fontId="6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3" fontId="7" fillId="0" borderId="1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5" fontId="7" fillId="0" borderId="1" xfId="1" applyNumberFormat="1" applyFont="1" applyBorder="1" applyAlignment="1">
      <alignment vertical="center"/>
    </xf>
    <xf numFmtId="165" fontId="4" fillId="0" borderId="0" xfId="0" applyNumberFormat="1" applyFont="1"/>
    <xf numFmtId="3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41" fontId="7" fillId="0" borderId="0" xfId="0" applyNumberFormat="1" applyFont="1"/>
    <xf numFmtId="9" fontId="6" fillId="0" borderId="1" xfId="2" applyFont="1" applyBorder="1" applyAlignment="1">
      <alignment vertical="center" wrapText="1"/>
    </xf>
    <xf numFmtId="9" fontId="7" fillId="0" borderId="1" xfId="2" applyFont="1" applyBorder="1" applyAlignment="1">
      <alignment vertical="center" wrapText="1"/>
    </xf>
    <xf numFmtId="9" fontId="6" fillId="0" borderId="1" xfId="2" applyFont="1" applyBorder="1" applyAlignment="1">
      <alignment vertical="center"/>
    </xf>
    <xf numFmtId="9" fontId="7" fillId="0" borderId="1" xfId="2" applyFont="1" applyBorder="1" applyAlignment="1">
      <alignment vertical="center"/>
    </xf>
    <xf numFmtId="165" fontId="4" fillId="0" borderId="2" xfId="0" applyNumberFormat="1" applyFont="1" applyBorder="1" applyAlignment="1">
      <alignment vertical="top"/>
    </xf>
    <xf numFmtId="3" fontId="7" fillId="0" borderId="0" xfId="0" applyNumberFormat="1" applyFont="1"/>
    <xf numFmtId="3" fontId="7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0" xfId="0" applyFont="1"/>
    <xf numFmtId="166" fontId="6" fillId="0" borderId="1" xfId="1" applyNumberFormat="1" applyFont="1" applyBorder="1" applyAlignment="1">
      <alignment horizontal="right" vertical="center"/>
    </xf>
    <xf numFmtId="166" fontId="7" fillId="0" borderId="1" xfId="1" applyNumberFormat="1" applyFont="1" applyBorder="1" applyAlignment="1">
      <alignment horizontal="right" vertical="center"/>
    </xf>
    <xf numFmtId="166" fontId="7" fillId="0" borderId="1" xfId="1" applyNumberFormat="1" applyFont="1" applyBorder="1" applyAlignment="1">
      <alignment horizontal="right" vertical="center" wrapText="1"/>
    </xf>
    <xf numFmtId="165" fontId="17" fillId="0" borderId="1" xfId="1" applyNumberFormat="1" applyFont="1" applyBorder="1" applyAlignment="1">
      <alignment vertical="center"/>
    </xf>
    <xf numFmtId="165" fontId="18" fillId="0" borderId="1" xfId="1" applyNumberFormat="1" applyFont="1" applyBorder="1" applyAlignment="1">
      <alignment vertical="center"/>
    </xf>
    <xf numFmtId="167" fontId="7" fillId="0" borderId="1" xfId="1" applyNumberFormat="1" applyFont="1" applyBorder="1" applyAlignment="1">
      <alignment vertical="center"/>
    </xf>
    <xf numFmtId="10" fontId="7" fillId="0" borderId="1" xfId="2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5" fontId="9" fillId="0" borderId="0" xfId="1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57150</xdr:rowOff>
    </xdr:from>
    <xdr:to>
      <xdr:col>1</xdr:col>
      <xdr:colOff>914400</xdr:colOff>
      <xdr:row>2</xdr:row>
      <xdr:rowOff>66675</xdr:rowOff>
    </xdr:to>
    <xdr:cxnSp macro="">
      <xdr:nvCxnSpPr>
        <xdr:cNvPr id="3" name="Straight Connector 2"/>
        <xdr:cNvCxnSpPr/>
      </xdr:nvCxnSpPr>
      <xdr:spPr>
        <a:xfrm>
          <a:off x="571500" y="476250"/>
          <a:ext cx="800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28575</xdr:rowOff>
    </xdr:from>
    <xdr:to>
      <xdr:col>1</xdr:col>
      <xdr:colOff>971550</xdr:colOff>
      <xdr:row>2</xdr:row>
      <xdr:rowOff>28575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619125" y="42862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28574</xdr:rowOff>
    </xdr:from>
    <xdr:to>
      <xdr:col>1</xdr:col>
      <xdr:colOff>1095375</xdr:colOff>
      <xdr:row>2</xdr:row>
      <xdr:rowOff>38099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581025" y="457199"/>
          <a:ext cx="923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Bieu-mau-cong-khai-tinh-hinh-thuc-hien-du-toan-NS-quy-1.2021_vancongquang-12-04-2021_13h38p2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eu so 93"/>
      <sheetName val="Bieu so  94"/>
      <sheetName val="Bieu so 95"/>
    </sheetNames>
    <sheetDataSet>
      <sheetData sheetId="0" refreshError="1"/>
      <sheetData sheetId="1" refreshError="1"/>
      <sheetData sheetId="2">
        <row r="11">
          <cell r="C11">
            <v>37747</v>
          </cell>
        </row>
        <row r="14">
          <cell r="C14">
            <v>159224</v>
          </cell>
        </row>
        <row r="26">
          <cell r="C26">
            <v>3454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M23"/>
  <sheetViews>
    <sheetView tabSelected="1" workbookViewId="0">
      <selection activeCell="B6" sqref="B6:B7"/>
    </sheetView>
  </sheetViews>
  <sheetFormatPr defaultRowHeight="16.5"/>
  <cols>
    <col min="1" max="1" width="6.85546875" style="7" customWidth="1"/>
    <col min="2" max="2" width="49" style="5" customWidth="1"/>
    <col min="3" max="3" width="11.28515625" style="5" customWidth="1"/>
    <col min="4" max="4" width="11.85546875" style="5" customWidth="1"/>
    <col min="5" max="5" width="9.42578125" style="5" customWidth="1"/>
    <col min="6" max="6" width="12" style="5" customWidth="1"/>
    <col min="7" max="7" width="17.7109375" style="5" customWidth="1"/>
    <col min="8" max="8" width="8" style="5" hidden="1" customWidth="1"/>
    <col min="9" max="9" width="31" style="5" hidden="1" customWidth="1"/>
    <col min="10" max="10" width="10.85546875" style="5" hidden="1" customWidth="1"/>
    <col min="11" max="11" width="10.140625" style="5" hidden="1" customWidth="1"/>
    <col min="12" max="13" width="9.140625" style="5" hidden="1" customWidth="1"/>
    <col min="14" max="16384" width="9.140625" style="5"/>
  </cols>
  <sheetData>
    <row r="1" spans="1:13" ht="16.5" customHeight="1">
      <c r="A1" s="59" t="s">
        <v>98</v>
      </c>
      <c r="B1" s="59"/>
      <c r="F1" s="12" t="s">
        <v>12</v>
      </c>
    </row>
    <row r="2" spans="1:13">
      <c r="A2" s="60" t="s">
        <v>97</v>
      </c>
      <c r="B2" s="60"/>
    </row>
    <row r="3" spans="1:13" ht="41.25" customHeight="1">
      <c r="A3" s="61" t="s">
        <v>108</v>
      </c>
      <c r="B3" s="62"/>
      <c r="C3" s="62"/>
      <c r="D3" s="62"/>
      <c r="E3" s="62"/>
      <c r="F3" s="62"/>
    </row>
    <row r="4" spans="1:13" ht="18.75" customHeight="1">
      <c r="A4" s="56" t="s">
        <v>109</v>
      </c>
      <c r="B4" s="56"/>
      <c r="C4" s="56"/>
      <c r="D4" s="56"/>
      <c r="E4" s="56"/>
      <c r="F4" s="56"/>
    </row>
    <row r="5" spans="1:13" ht="21" customHeight="1">
      <c r="E5" s="57" t="s">
        <v>15</v>
      </c>
      <c r="F5" s="57"/>
    </row>
    <row r="6" spans="1:13" ht="42.75" customHeight="1">
      <c r="A6" s="58" t="s">
        <v>16</v>
      </c>
      <c r="B6" s="58" t="s">
        <v>17</v>
      </c>
      <c r="C6" s="63" t="s">
        <v>32</v>
      </c>
      <c r="D6" s="64" t="s">
        <v>94</v>
      </c>
      <c r="E6" s="63" t="s">
        <v>35</v>
      </c>
      <c r="F6" s="58"/>
      <c r="H6" s="58" t="s">
        <v>16</v>
      </c>
      <c r="I6" s="58" t="s">
        <v>17</v>
      </c>
      <c r="J6" s="63" t="s">
        <v>32</v>
      </c>
      <c r="K6" s="64" t="s">
        <v>94</v>
      </c>
      <c r="L6" s="63" t="s">
        <v>35</v>
      </c>
      <c r="M6" s="58"/>
    </row>
    <row r="7" spans="1:13" ht="39.75" customHeight="1">
      <c r="A7" s="58"/>
      <c r="B7" s="58"/>
      <c r="C7" s="58"/>
      <c r="D7" s="65"/>
      <c r="E7" s="10" t="s">
        <v>33</v>
      </c>
      <c r="F7" s="10" t="s">
        <v>34</v>
      </c>
      <c r="H7" s="58"/>
      <c r="I7" s="58"/>
      <c r="J7" s="58"/>
      <c r="K7" s="65"/>
      <c r="L7" s="50" t="s">
        <v>33</v>
      </c>
      <c r="M7" s="50" t="s">
        <v>34</v>
      </c>
    </row>
    <row r="8" spans="1:13" ht="22.5" customHeight="1">
      <c r="A8" s="19" t="s">
        <v>3</v>
      </c>
      <c r="B8" s="19" t="s">
        <v>4</v>
      </c>
      <c r="C8" s="20" t="s">
        <v>5</v>
      </c>
      <c r="D8" s="20" t="s">
        <v>6</v>
      </c>
      <c r="E8" s="21" t="s">
        <v>11</v>
      </c>
      <c r="F8" s="19" t="s">
        <v>8</v>
      </c>
      <c r="H8" s="19" t="s">
        <v>3</v>
      </c>
      <c r="I8" s="19" t="s">
        <v>4</v>
      </c>
      <c r="J8" s="20" t="s">
        <v>5</v>
      </c>
      <c r="K8" s="20" t="s">
        <v>6</v>
      </c>
      <c r="L8" s="21" t="s">
        <v>11</v>
      </c>
      <c r="M8" s="19" t="s">
        <v>8</v>
      </c>
    </row>
    <row r="9" spans="1:13" ht="40.5" customHeight="1">
      <c r="A9" s="55" t="s">
        <v>37</v>
      </c>
      <c r="B9" s="15" t="s">
        <v>36</v>
      </c>
      <c r="C9" s="14">
        <f>+C10+C13+C14</f>
        <v>87000</v>
      </c>
      <c r="D9" s="14">
        <f>+D10+D13</f>
        <v>10453</v>
      </c>
      <c r="E9" s="34">
        <f>D9/C9</f>
        <v>0.12014942528735632</v>
      </c>
      <c r="F9" s="34">
        <f>D9/K9</f>
        <v>0.13990871735842492</v>
      </c>
      <c r="H9" s="55" t="s">
        <v>37</v>
      </c>
      <c r="I9" s="15" t="s">
        <v>36</v>
      </c>
      <c r="J9" s="14">
        <f>+J10+J13+J14</f>
        <v>60000</v>
      </c>
      <c r="K9" s="14">
        <f>+K10+K13</f>
        <v>74713</v>
      </c>
      <c r="L9" s="34">
        <f>K9/J9</f>
        <v>1.2452166666666666</v>
      </c>
      <c r="M9" s="34" t="e">
        <f>K9/R9</f>
        <v>#DIV/0!</v>
      </c>
    </row>
    <row r="10" spans="1:13" s="6" customFormat="1" ht="31.5" customHeight="1">
      <c r="A10" s="55" t="s">
        <v>23</v>
      </c>
      <c r="B10" s="15" t="s">
        <v>24</v>
      </c>
      <c r="C10" s="14">
        <f>+C11+C12</f>
        <v>87000</v>
      </c>
      <c r="D10" s="14">
        <f>+D11+D12</f>
        <v>10453</v>
      </c>
      <c r="E10" s="34">
        <f>+E11+E12</f>
        <v>0.12014942528735632</v>
      </c>
      <c r="F10" s="34">
        <f t="shared" ref="F10:F18" si="0">D10/K10</f>
        <v>0.13990871735842492</v>
      </c>
      <c r="H10" s="55" t="s">
        <v>23</v>
      </c>
      <c r="I10" s="15" t="s">
        <v>24</v>
      </c>
      <c r="J10" s="14">
        <f>+J11+J12</f>
        <v>60000</v>
      </c>
      <c r="K10" s="14">
        <f>+K11+K12</f>
        <v>74713</v>
      </c>
      <c r="L10" s="34">
        <f>+L11+L12</f>
        <v>1.2452166666666666</v>
      </c>
      <c r="M10" s="34" t="e">
        <f>K10/R10</f>
        <v>#DIV/0!</v>
      </c>
    </row>
    <row r="11" spans="1:13" ht="31.5" customHeight="1">
      <c r="A11" s="53" t="s">
        <v>5</v>
      </c>
      <c r="B11" s="13" t="s">
        <v>18</v>
      </c>
      <c r="C11" s="22">
        <v>87000</v>
      </c>
      <c r="D11" s="16">
        <f>'Bieu so  94'!D10</f>
        <v>10453</v>
      </c>
      <c r="E11" s="35">
        <f>+D11/C11</f>
        <v>0.12014942528735632</v>
      </c>
      <c r="F11" s="35">
        <f t="shared" si="0"/>
        <v>0.13990871735842492</v>
      </c>
      <c r="H11" s="53" t="s">
        <v>5</v>
      </c>
      <c r="I11" s="13" t="s">
        <v>18</v>
      </c>
      <c r="J11" s="22">
        <v>60000</v>
      </c>
      <c r="K11" s="16">
        <f>'Bieu so  94'!K10</f>
        <v>74713</v>
      </c>
      <c r="L11" s="35">
        <f>+K11/J11</f>
        <v>1.2452166666666666</v>
      </c>
      <c r="M11" s="35" t="e">
        <f>K11/R11</f>
        <v>#DIV/0!</v>
      </c>
    </row>
    <row r="12" spans="1:13" ht="31.5" customHeight="1">
      <c r="A12" s="53" t="s">
        <v>6</v>
      </c>
      <c r="B12" s="13" t="s">
        <v>19</v>
      </c>
      <c r="C12" s="16"/>
      <c r="D12" s="16"/>
      <c r="E12" s="35"/>
      <c r="F12" s="34"/>
      <c r="H12" s="53" t="s">
        <v>6</v>
      </c>
      <c r="I12" s="13" t="s">
        <v>19</v>
      </c>
      <c r="J12" s="16"/>
      <c r="K12" s="16"/>
      <c r="L12" s="35"/>
      <c r="M12" s="35"/>
    </row>
    <row r="13" spans="1:13" ht="30.75" customHeight="1">
      <c r="A13" s="55" t="s">
        <v>28</v>
      </c>
      <c r="B13" s="15" t="s">
        <v>38</v>
      </c>
      <c r="C13" s="16"/>
      <c r="D13" s="16"/>
      <c r="E13" s="35"/>
      <c r="F13" s="34"/>
      <c r="H13" s="55" t="s">
        <v>28</v>
      </c>
      <c r="I13" s="15" t="s">
        <v>38</v>
      </c>
      <c r="J13" s="16"/>
      <c r="K13" s="16"/>
      <c r="L13" s="35"/>
      <c r="M13" s="35"/>
    </row>
    <row r="14" spans="1:13" ht="31.5" customHeight="1">
      <c r="A14" s="55" t="s">
        <v>30</v>
      </c>
      <c r="B14" s="15" t="s">
        <v>31</v>
      </c>
      <c r="C14" s="14"/>
      <c r="D14" s="14"/>
      <c r="E14" s="34"/>
      <c r="F14" s="34"/>
      <c r="H14" s="55" t="s">
        <v>30</v>
      </c>
      <c r="I14" s="15" t="s">
        <v>31</v>
      </c>
      <c r="J14" s="14"/>
      <c r="K14" s="14"/>
      <c r="L14" s="34"/>
      <c r="M14" s="34"/>
    </row>
    <row r="15" spans="1:13" ht="34.5" customHeight="1">
      <c r="A15" s="55" t="s">
        <v>39</v>
      </c>
      <c r="B15" s="15" t="s">
        <v>40</v>
      </c>
      <c r="C15" s="14">
        <f>+C16</f>
        <v>230046</v>
      </c>
      <c r="D15" s="14">
        <f>+D16</f>
        <v>64888</v>
      </c>
      <c r="E15" s="34">
        <f>D15/C15</f>
        <v>0.28206532606522172</v>
      </c>
      <c r="F15" s="34">
        <f t="shared" si="0"/>
        <v>1.0382246115937854</v>
      </c>
      <c r="H15" s="55" t="s">
        <v>39</v>
      </c>
      <c r="I15" s="15" t="s">
        <v>40</v>
      </c>
      <c r="J15" s="14">
        <f>+J16</f>
        <v>223227</v>
      </c>
      <c r="K15" s="14">
        <f>+K16</f>
        <v>62499</v>
      </c>
      <c r="L15" s="34">
        <f>K15/J15</f>
        <v>0.27997957236355819</v>
      </c>
      <c r="M15" s="34" t="e">
        <f>K15/R15</f>
        <v>#DIV/0!</v>
      </c>
    </row>
    <row r="16" spans="1:13" s="6" customFormat="1" ht="26.25" customHeight="1">
      <c r="A16" s="55" t="s">
        <v>23</v>
      </c>
      <c r="B16" s="15" t="s">
        <v>25</v>
      </c>
      <c r="C16" s="14">
        <f>+C17+C18+C19</f>
        <v>230046</v>
      </c>
      <c r="D16" s="14">
        <f>+D17+D18+D19</f>
        <v>64888</v>
      </c>
      <c r="E16" s="34">
        <f>D16/C16</f>
        <v>0.28206532606522172</v>
      </c>
      <c r="F16" s="34">
        <f t="shared" si="0"/>
        <v>1.0382246115937854</v>
      </c>
      <c r="H16" s="55" t="s">
        <v>23</v>
      </c>
      <c r="I16" s="15" t="s">
        <v>25</v>
      </c>
      <c r="J16" s="14">
        <f>+J17+J18+J19</f>
        <v>223227</v>
      </c>
      <c r="K16" s="14">
        <f>+K17+K18+K19</f>
        <v>62499</v>
      </c>
      <c r="L16" s="34">
        <f>K16/J16</f>
        <v>0.27997957236355819</v>
      </c>
      <c r="M16" s="34" t="e">
        <f>K16/R16</f>
        <v>#DIV/0!</v>
      </c>
    </row>
    <row r="17" spans="1:13" ht="30.75" customHeight="1">
      <c r="A17" s="53" t="s">
        <v>5</v>
      </c>
      <c r="B17" s="13" t="s">
        <v>20</v>
      </c>
      <c r="C17" s="83">
        <v>67368</v>
      </c>
      <c r="D17" s="16">
        <f>'Bieu so 95'!D12</f>
        <v>19053</v>
      </c>
      <c r="E17" s="35">
        <f>+D17/C17</f>
        <v>0.28281973637335234</v>
      </c>
      <c r="F17" s="35">
        <f t="shared" si="0"/>
        <v>1.4629146191646192</v>
      </c>
      <c r="H17" s="53" t="s">
        <v>5</v>
      </c>
      <c r="I17" s="13" t="s">
        <v>20</v>
      </c>
      <c r="J17" s="16">
        <f>'Bieu so 95'!J11</f>
        <v>41684</v>
      </c>
      <c r="K17" s="16">
        <f>'Bieu so 95'!K12</f>
        <v>13024</v>
      </c>
      <c r="L17" s="35">
        <f>+K17/J17</f>
        <v>0.31244602245465886</v>
      </c>
      <c r="M17" s="35" t="e">
        <f>K17/R17</f>
        <v>#DIV/0!</v>
      </c>
    </row>
    <row r="18" spans="1:13" ht="30.75" customHeight="1">
      <c r="A18" s="53" t="s">
        <v>6</v>
      </c>
      <c r="B18" s="13" t="s">
        <v>21</v>
      </c>
      <c r="C18" s="16">
        <f>'[1]Bieu so 95'!C14</f>
        <v>159224</v>
      </c>
      <c r="D18" s="16">
        <f>'Bieu so 95'!D14</f>
        <v>45835</v>
      </c>
      <c r="E18" s="35">
        <f>+D18/C18</f>
        <v>0.28786489473948651</v>
      </c>
      <c r="F18" s="35">
        <f t="shared" si="0"/>
        <v>0.92642748863062152</v>
      </c>
      <c r="H18" s="53" t="s">
        <v>6</v>
      </c>
      <c r="I18" s="13" t="s">
        <v>21</v>
      </c>
      <c r="J18" s="16">
        <f>'Bieu so 95'!J14+'Bieu so 95'!J27</f>
        <v>178165</v>
      </c>
      <c r="K18" s="16">
        <f>'Bieu so 95'!K14</f>
        <v>49475</v>
      </c>
      <c r="L18" s="35">
        <f>+K18/J18</f>
        <v>0.27769202705357393</v>
      </c>
      <c r="M18" s="35" t="e">
        <f>K18/R18</f>
        <v>#DIV/0!</v>
      </c>
    </row>
    <row r="19" spans="1:13" ht="30.75" customHeight="1">
      <c r="A19" s="53" t="s">
        <v>7</v>
      </c>
      <c r="B19" s="13" t="s">
        <v>22</v>
      </c>
      <c r="C19" s="16">
        <f>'[1]Bieu so 95'!C26</f>
        <v>3454</v>
      </c>
      <c r="D19" s="16"/>
      <c r="E19" s="35">
        <f>+D19/C19</f>
        <v>0</v>
      </c>
      <c r="F19" s="34"/>
      <c r="H19" s="53" t="s">
        <v>7</v>
      </c>
      <c r="I19" s="13" t="s">
        <v>22</v>
      </c>
      <c r="J19" s="16">
        <f>'Bieu so 95'!J26</f>
        <v>3378</v>
      </c>
      <c r="K19" s="16"/>
      <c r="L19" s="35">
        <f>+K19/J19</f>
        <v>0</v>
      </c>
      <c r="M19" s="35"/>
    </row>
    <row r="23" spans="1:13">
      <c r="B23" s="33"/>
    </row>
  </sheetData>
  <mergeCells count="15">
    <mergeCell ref="I6:I7"/>
    <mergeCell ref="J6:J7"/>
    <mergeCell ref="K6:K7"/>
    <mergeCell ref="L6:M6"/>
    <mergeCell ref="E6:F6"/>
    <mergeCell ref="A4:F4"/>
    <mergeCell ref="E5:F5"/>
    <mergeCell ref="H6:H7"/>
    <mergeCell ref="A1:B1"/>
    <mergeCell ref="A2:B2"/>
    <mergeCell ref="A3:F3"/>
    <mergeCell ref="A6:A7"/>
    <mergeCell ref="B6:B7"/>
    <mergeCell ref="C6:C7"/>
    <mergeCell ref="D6:D7"/>
  </mergeCells>
  <phoneticPr fontId="0" type="noConversion"/>
  <pageMargins left="0.64" right="0.19" top="0.52" bottom="0.31" header="0.3" footer="0.3"/>
  <pageSetup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M35"/>
  <sheetViews>
    <sheetView workbookViewId="0">
      <selection activeCell="H1" sqref="H1:M1048576"/>
    </sheetView>
  </sheetViews>
  <sheetFormatPr defaultRowHeight="15.75"/>
  <cols>
    <col min="1" max="1" width="6.42578125" style="9" customWidth="1"/>
    <col min="2" max="2" width="48.7109375" style="1" customWidth="1"/>
    <col min="3" max="3" width="11.28515625" style="1" customWidth="1"/>
    <col min="4" max="4" width="11.42578125" style="1" customWidth="1"/>
    <col min="5" max="6" width="8.7109375" style="1" customWidth="1"/>
    <col min="7" max="7" width="17.28515625" style="1" customWidth="1"/>
    <col min="8" max="8" width="12.85546875" style="1" hidden="1" customWidth="1"/>
    <col min="9" max="9" width="30.5703125" style="1" hidden="1" customWidth="1"/>
    <col min="10" max="10" width="15.140625" style="1" hidden="1" customWidth="1"/>
    <col min="11" max="11" width="16.5703125" style="1" hidden="1" customWidth="1"/>
    <col min="12" max="12" width="16" style="1" hidden="1" customWidth="1"/>
    <col min="13" max="13" width="14.7109375" style="1" hidden="1" customWidth="1"/>
    <col min="14" max="16384" width="9.140625" style="1"/>
  </cols>
  <sheetData>
    <row r="1" spans="1:13" ht="15.75" customHeight="1">
      <c r="A1" s="59" t="s">
        <v>98</v>
      </c>
      <c r="B1" s="59"/>
      <c r="F1" s="4" t="s">
        <v>13</v>
      </c>
    </row>
    <row r="2" spans="1:13">
      <c r="A2" s="60" t="s">
        <v>97</v>
      </c>
      <c r="B2" s="60"/>
    </row>
    <row r="3" spans="1:13" ht="40.5" customHeight="1">
      <c r="A3" s="61" t="s">
        <v>100</v>
      </c>
      <c r="B3" s="61"/>
      <c r="C3" s="61"/>
      <c r="D3" s="61"/>
      <c r="E3" s="61"/>
      <c r="F3" s="61"/>
    </row>
    <row r="4" spans="1:13" ht="19.5" customHeight="1">
      <c r="A4" s="56" t="s">
        <v>109</v>
      </c>
      <c r="B4" s="56"/>
      <c r="C4" s="56"/>
      <c r="D4" s="56"/>
      <c r="E4" s="56"/>
      <c r="F4" s="56"/>
    </row>
    <row r="5" spans="1:13" ht="29.25" customHeight="1">
      <c r="A5" s="11"/>
      <c r="B5" s="11"/>
      <c r="C5" s="11"/>
      <c r="D5" s="79" t="s">
        <v>41</v>
      </c>
      <c r="E5" s="79"/>
      <c r="F5" s="79"/>
    </row>
    <row r="6" spans="1:13" ht="33.75" customHeight="1">
      <c r="A6" s="68" t="s">
        <v>0</v>
      </c>
      <c r="B6" s="68" t="s">
        <v>1</v>
      </c>
      <c r="C6" s="70" t="s">
        <v>2</v>
      </c>
      <c r="D6" s="72" t="s">
        <v>94</v>
      </c>
      <c r="E6" s="66" t="s">
        <v>29</v>
      </c>
      <c r="F6" s="67"/>
      <c r="H6" s="74" t="s">
        <v>81</v>
      </c>
      <c r="I6" s="74" t="s">
        <v>82</v>
      </c>
      <c r="J6" s="64" t="s">
        <v>86</v>
      </c>
      <c r="K6" s="64" t="s">
        <v>93</v>
      </c>
      <c r="L6" s="77" t="s">
        <v>29</v>
      </c>
      <c r="M6" s="78"/>
    </row>
    <row r="7" spans="1:13" ht="52.5" customHeight="1">
      <c r="A7" s="69"/>
      <c r="B7" s="69"/>
      <c r="C7" s="71"/>
      <c r="D7" s="73"/>
      <c r="E7" s="18" t="s">
        <v>86</v>
      </c>
      <c r="F7" s="18" t="s">
        <v>87</v>
      </c>
      <c r="H7" s="75"/>
      <c r="I7" s="75"/>
      <c r="J7" s="76"/>
      <c r="K7" s="76"/>
      <c r="L7" s="51" t="s">
        <v>86</v>
      </c>
      <c r="M7" s="51" t="s">
        <v>87</v>
      </c>
    </row>
    <row r="8" spans="1:13" s="3" customFormat="1" ht="21.75" customHeight="1">
      <c r="A8" s="19" t="s">
        <v>3</v>
      </c>
      <c r="B8" s="19" t="s">
        <v>4</v>
      </c>
      <c r="C8" s="19" t="s">
        <v>5</v>
      </c>
      <c r="D8" s="19" t="s">
        <v>6</v>
      </c>
      <c r="E8" s="19" t="s">
        <v>11</v>
      </c>
      <c r="F8" s="19" t="s">
        <v>8</v>
      </c>
      <c r="H8" s="19" t="s">
        <v>3</v>
      </c>
      <c r="I8" s="19" t="s">
        <v>4</v>
      </c>
      <c r="J8" s="19" t="s">
        <v>5</v>
      </c>
      <c r="K8" s="19" t="s">
        <v>6</v>
      </c>
      <c r="L8" s="19" t="s">
        <v>11</v>
      </c>
      <c r="M8" s="19" t="s">
        <v>8</v>
      </c>
    </row>
    <row r="9" spans="1:13" ht="23.25" customHeight="1">
      <c r="A9" s="54" t="s">
        <v>65</v>
      </c>
      <c r="B9" s="17" t="s">
        <v>66</v>
      </c>
      <c r="C9" s="23">
        <f>C10+C28</f>
        <v>87000</v>
      </c>
      <c r="D9" s="23">
        <f>D10+D28</f>
        <v>10453</v>
      </c>
      <c r="E9" s="36">
        <f>D9/C9</f>
        <v>0.12014942528735632</v>
      </c>
      <c r="F9" s="37">
        <f>D9/K9</f>
        <v>0.13990871735842492</v>
      </c>
      <c r="H9" s="54" t="s">
        <v>65</v>
      </c>
      <c r="I9" s="17" t="s">
        <v>66</v>
      </c>
      <c r="J9" s="23">
        <f>J10+J28</f>
        <v>60000</v>
      </c>
      <c r="K9" s="23">
        <f>K10+K28</f>
        <v>74713</v>
      </c>
      <c r="L9" s="36">
        <f>K9/J9</f>
        <v>1.2452166666666666</v>
      </c>
      <c r="M9" s="36" t="e">
        <f>K9/Q9</f>
        <v>#DIV/0!</v>
      </c>
    </row>
    <row r="10" spans="1:13" ht="22.5" customHeight="1">
      <c r="A10" s="54" t="s">
        <v>23</v>
      </c>
      <c r="B10" s="17" t="s">
        <v>18</v>
      </c>
      <c r="C10" s="23">
        <f>SUM(C11:C18)+C24+C25+C26+C27</f>
        <v>87000</v>
      </c>
      <c r="D10" s="23">
        <f>SUM(D11:D18)+D24+D25+D26</f>
        <v>10453</v>
      </c>
      <c r="E10" s="36">
        <f>D10/C10</f>
        <v>0.12014942528735632</v>
      </c>
      <c r="F10" s="37">
        <f t="shared" ref="F10" si="0">D10/K10</f>
        <v>0.13990871735842492</v>
      </c>
      <c r="H10" s="54" t="s">
        <v>23</v>
      </c>
      <c r="I10" s="17" t="s">
        <v>18</v>
      </c>
      <c r="J10" s="23">
        <f>SUM(J11:J18)+J24+J25+J26</f>
        <v>60000</v>
      </c>
      <c r="K10" s="23">
        <f>SUM(K11:K18)+K24+K25+K26</f>
        <v>74713</v>
      </c>
      <c r="L10" s="36">
        <f>K10/J10</f>
        <v>1.2452166666666666</v>
      </c>
      <c r="M10" s="36" t="e">
        <f>K10/Q10</f>
        <v>#DIV/0!</v>
      </c>
    </row>
    <row r="11" spans="1:13" ht="23.25" customHeight="1">
      <c r="A11" s="52" t="s">
        <v>5</v>
      </c>
      <c r="B11" s="24" t="s">
        <v>42</v>
      </c>
      <c r="C11" s="25">
        <v>42500</v>
      </c>
      <c r="D11" s="25">
        <f>833+58</f>
        <v>891</v>
      </c>
      <c r="E11" s="49">
        <f>+D11/C11</f>
        <v>2.0964705882352941E-2</v>
      </c>
      <c r="F11" s="37">
        <f>D11/K11</f>
        <v>1.267425320056899</v>
      </c>
      <c r="H11" s="52" t="s">
        <v>5</v>
      </c>
      <c r="I11" s="24" t="s">
        <v>42</v>
      </c>
      <c r="J11" s="25">
        <v>17720</v>
      </c>
      <c r="K11" s="25">
        <f>687+16</f>
        <v>703</v>
      </c>
      <c r="L11" s="37">
        <f t="shared" ref="L11:L31" si="1">+K11/J11</f>
        <v>3.9672686230248305E-2</v>
      </c>
      <c r="M11" s="37" t="e">
        <f>K11/Q11</f>
        <v>#DIV/0!</v>
      </c>
    </row>
    <row r="12" spans="1:13" ht="33" customHeight="1">
      <c r="A12" s="52" t="s">
        <v>6</v>
      </c>
      <c r="B12" s="13" t="s">
        <v>43</v>
      </c>
      <c r="C12" s="23"/>
      <c r="D12" s="46"/>
      <c r="E12" s="36"/>
      <c r="F12" s="37"/>
      <c r="H12" s="52" t="s">
        <v>6</v>
      </c>
      <c r="I12" s="13" t="s">
        <v>43</v>
      </c>
      <c r="J12" s="23"/>
      <c r="K12" s="46"/>
      <c r="L12" s="36"/>
      <c r="M12" s="37"/>
    </row>
    <row r="13" spans="1:13" ht="20.100000000000001" customHeight="1">
      <c r="A13" s="52" t="s">
        <v>7</v>
      </c>
      <c r="B13" s="24" t="s">
        <v>44</v>
      </c>
      <c r="C13" s="25">
        <v>12300</v>
      </c>
      <c r="D13" s="25">
        <v>4337</v>
      </c>
      <c r="E13" s="37">
        <f t="shared" ref="E13:E31" si="2">+D13/C13</f>
        <v>0.35260162601626016</v>
      </c>
      <c r="F13" s="37">
        <f t="shared" ref="F12:F31" si="3">D13/K13</f>
        <v>6.801110257335069E-2</v>
      </c>
      <c r="H13" s="52" t="s">
        <v>7</v>
      </c>
      <c r="I13" s="24" t="s">
        <v>44</v>
      </c>
      <c r="J13" s="25">
        <v>15800</v>
      </c>
      <c r="K13" s="25">
        <v>63769</v>
      </c>
      <c r="L13" s="37">
        <f t="shared" si="1"/>
        <v>4.0360126582278477</v>
      </c>
      <c r="M13" s="37" t="e">
        <f>K13/Q13</f>
        <v>#DIV/0!</v>
      </c>
    </row>
    <row r="14" spans="1:13" ht="20.100000000000001" customHeight="1">
      <c r="A14" s="52" t="s">
        <v>8</v>
      </c>
      <c r="B14" s="24" t="s">
        <v>45</v>
      </c>
      <c r="C14" s="25">
        <v>6100</v>
      </c>
      <c r="D14" s="25">
        <v>1245</v>
      </c>
      <c r="E14" s="37">
        <f t="shared" si="2"/>
        <v>0.20409836065573769</v>
      </c>
      <c r="F14" s="37">
        <f t="shared" si="3"/>
        <v>0.7142857142857143</v>
      </c>
      <c r="H14" s="52" t="s">
        <v>8</v>
      </c>
      <c r="I14" s="24" t="s">
        <v>45</v>
      </c>
      <c r="J14" s="25">
        <v>5100</v>
      </c>
      <c r="K14" s="25">
        <v>1743</v>
      </c>
      <c r="L14" s="37">
        <f t="shared" si="1"/>
        <v>0.34176470588235291</v>
      </c>
      <c r="M14" s="37" t="e">
        <f>K14/Q14</f>
        <v>#DIV/0!</v>
      </c>
    </row>
    <row r="15" spans="1:13" ht="20.100000000000001" customHeight="1">
      <c r="A15" s="52" t="s">
        <v>46</v>
      </c>
      <c r="B15" s="24" t="s">
        <v>47</v>
      </c>
      <c r="C15" s="23"/>
      <c r="D15" s="47"/>
      <c r="E15" s="36"/>
      <c r="F15" s="37"/>
      <c r="H15" s="52" t="s">
        <v>46</v>
      </c>
      <c r="I15" s="24" t="s">
        <v>47</v>
      </c>
      <c r="J15" s="23"/>
      <c r="K15" s="47"/>
      <c r="L15" s="36"/>
      <c r="M15" s="37"/>
    </row>
    <row r="16" spans="1:13" ht="20.100000000000001" customHeight="1">
      <c r="A16" s="52" t="s">
        <v>48</v>
      </c>
      <c r="B16" s="24" t="s">
        <v>49</v>
      </c>
      <c r="C16" s="25">
        <v>8900</v>
      </c>
      <c r="D16" s="25">
        <v>1128</v>
      </c>
      <c r="E16" s="37">
        <f t="shared" si="2"/>
        <v>0.12674157303370787</v>
      </c>
      <c r="F16" s="37">
        <f t="shared" si="3"/>
        <v>0.59462308908803374</v>
      </c>
      <c r="H16" s="52" t="s">
        <v>48</v>
      </c>
      <c r="I16" s="24" t="s">
        <v>49</v>
      </c>
      <c r="J16" s="25">
        <v>9300</v>
      </c>
      <c r="K16" s="25">
        <v>1897</v>
      </c>
      <c r="L16" s="37">
        <f t="shared" si="1"/>
        <v>0.20397849462365591</v>
      </c>
      <c r="M16" s="37" t="e">
        <f>K16/Q16</f>
        <v>#DIV/0!</v>
      </c>
    </row>
    <row r="17" spans="1:13" ht="20.100000000000001" customHeight="1">
      <c r="A17" s="52" t="s">
        <v>50</v>
      </c>
      <c r="B17" s="24" t="s">
        <v>51</v>
      </c>
      <c r="C17" s="25">
        <v>1400</v>
      </c>
      <c r="D17" s="25">
        <v>160</v>
      </c>
      <c r="E17" s="37">
        <f t="shared" si="2"/>
        <v>0.11428571428571428</v>
      </c>
      <c r="F17" s="37">
        <f t="shared" si="3"/>
        <v>0.61538461538461542</v>
      </c>
      <c r="H17" s="52" t="s">
        <v>50</v>
      </c>
      <c r="I17" s="24" t="s">
        <v>51</v>
      </c>
      <c r="J17" s="25">
        <v>1200</v>
      </c>
      <c r="K17" s="25">
        <v>260</v>
      </c>
      <c r="L17" s="37">
        <f t="shared" si="1"/>
        <v>0.21666666666666667</v>
      </c>
      <c r="M17" s="37" t="e">
        <f>K17/Q17</f>
        <v>#DIV/0!</v>
      </c>
    </row>
    <row r="18" spans="1:13" ht="20.100000000000001" customHeight="1">
      <c r="A18" s="52" t="s">
        <v>52</v>
      </c>
      <c r="B18" s="24" t="s">
        <v>53</v>
      </c>
      <c r="C18" s="25">
        <f>SUM(C19:C23)</f>
        <v>13500</v>
      </c>
      <c r="D18" s="25">
        <f>SUM(D19:D23)</f>
        <v>1786</v>
      </c>
      <c r="E18" s="37">
        <f t="shared" si="2"/>
        <v>0.1322962962962963</v>
      </c>
      <c r="F18" s="37">
        <f t="shared" si="3"/>
        <v>0.31801994301994302</v>
      </c>
      <c r="H18" s="52" t="s">
        <v>52</v>
      </c>
      <c r="I18" s="24" t="s">
        <v>53</v>
      </c>
      <c r="J18" s="25">
        <f>SUM(J19:J23)</f>
        <v>8500</v>
      </c>
      <c r="K18" s="25">
        <f>SUM(K19:K23)</f>
        <v>5616</v>
      </c>
      <c r="L18" s="37">
        <f t="shared" si="1"/>
        <v>0.66070588235294114</v>
      </c>
      <c r="M18" s="37" t="e">
        <f>K18/Q18</f>
        <v>#DIV/0!</v>
      </c>
    </row>
    <row r="19" spans="1:13" ht="20.100000000000001" customHeight="1">
      <c r="A19" s="52" t="s">
        <v>9</v>
      </c>
      <c r="B19" s="24" t="s">
        <v>54</v>
      </c>
      <c r="C19" s="25"/>
      <c r="D19" s="46"/>
      <c r="E19" s="36"/>
      <c r="F19" s="37"/>
      <c r="H19" s="52" t="s">
        <v>9</v>
      </c>
      <c r="I19" s="24" t="s">
        <v>54</v>
      </c>
      <c r="J19" s="25"/>
      <c r="K19" s="46"/>
      <c r="L19" s="36"/>
      <c r="M19" s="37"/>
    </row>
    <row r="20" spans="1:13" ht="20.100000000000001" customHeight="1">
      <c r="A20" s="52" t="s">
        <v>9</v>
      </c>
      <c r="B20" s="24" t="s">
        <v>101</v>
      </c>
      <c r="C20" s="25"/>
      <c r="D20" s="25">
        <v>40</v>
      </c>
      <c r="E20" s="36"/>
      <c r="F20" s="37"/>
      <c r="H20" s="52" t="s">
        <v>9</v>
      </c>
      <c r="I20" s="24" t="s">
        <v>55</v>
      </c>
      <c r="J20" s="25"/>
      <c r="K20" s="48"/>
      <c r="L20" s="36"/>
      <c r="M20" s="37"/>
    </row>
    <row r="21" spans="1:13" ht="20.100000000000001" customHeight="1">
      <c r="A21" s="52" t="s">
        <v>9</v>
      </c>
      <c r="B21" s="24" t="s">
        <v>56</v>
      </c>
      <c r="C21" s="25">
        <v>10300</v>
      </c>
      <c r="D21" s="25">
        <v>1431</v>
      </c>
      <c r="E21" s="37">
        <f t="shared" si="2"/>
        <v>0.13893203883495145</v>
      </c>
      <c r="F21" s="37">
        <f t="shared" si="3"/>
        <v>0.27231208372978116</v>
      </c>
      <c r="H21" s="52" t="s">
        <v>9</v>
      </c>
      <c r="I21" s="24" t="s">
        <v>56</v>
      </c>
      <c r="J21" s="25">
        <v>6000</v>
      </c>
      <c r="K21" s="25">
        <v>5255</v>
      </c>
      <c r="L21" s="37">
        <f t="shared" si="1"/>
        <v>0.87583333333333335</v>
      </c>
      <c r="M21" s="37" t="e">
        <f>K21/Q21</f>
        <v>#DIV/0!</v>
      </c>
    </row>
    <row r="22" spans="1:13" ht="20.100000000000001" customHeight="1">
      <c r="A22" s="52" t="s">
        <v>9</v>
      </c>
      <c r="B22" s="82" t="s">
        <v>102</v>
      </c>
      <c r="C22" s="25">
        <v>3200</v>
      </c>
      <c r="D22" s="25">
        <v>315</v>
      </c>
      <c r="E22" s="37">
        <f t="shared" si="2"/>
        <v>9.8437499999999997E-2</v>
      </c>
      <c r="F22" s="37">
        <f t="shared" si="3"/>
        <v>0.87257617728531855</v>
      </c>
      <c r="H22" s="52" t="s">
        <v>9</v>
      </c>
      <c r="I22" s="24" t="s">
        <v>57</v>
      </c>
      <c r="J22" s="25">
        <v>2500</v>
      </c>
      <c r="K22" s="25">
        <v>361</v>
      </c>
      <c r="L22" s="37">
        <f t="shared" si="1"/>
        <v>0.1444</v>
      </c>
      <c r="M22" s="37" t="e">
        <f>K22/Q22</f>
        <v>#DIV/0!</v>
      </c>
    </row>
    <row r="23" spans="1:13" ht="20.100000000000001" customHeight="1">
      <c r="A23" s="52" t="s">
        <v>9</v>
      </c>
      <c r="B23" s="13" t="s">
        <v>103</v>
      </c>
      <c r="C23" s="25"/>
      <c r="D23" s="46"/>
      <c r="E23" s="37"/>
      <c r="F23" s="37"/>
      <c r="H23" s="52" t="s">
        <v>9</v>
      </c>
      <c r="I23" s="13" t="s">
        <v>58</v>
      </c>
      <c r="J23" s="25"/>
      <c r="K23" s="46"/>
      <c r="L23" s="37"/>
      <c r="M23" s="37"/>
    </row>
    <row r="24" spans="1:13" ht="20.100000000000001" customHeight="1">
      <c r="A24" s="52" t="s">
        <v>59</v>
      </c>
      <c r="B24" s="24" t="s">
        <v>60</v>
      </c>
      <c r="C24" s="25"/>
      <c r="D24" s="46"/>
      <c r="E24" s="37"/>
      <c r="F24" s="37"/>
      <c r="H24" s="52" t="s">
        <v>59</v>
      </c>
      <c r="I24" s="24" t="s">
        <v>60</v>
      </c>
      <c r="J24" s="25"/>
      <c r="K24" s="46"/>
      <c r="L24" s="37"/>
      <c r="M24" s="37"/>
    </row>
    <row r="25" spans="1:13" ht="20.100000000000001" customHeight="1">
      <c r="A25" s="52" t="s">
        <v>61</v>
      </c>
      <c r="B25" s="24" t="s">
        <v>104</v>
      </c>
      <c r="C25" s="25">
        <v>2300</v>
      </c>
      <c r="D25" s="25">
        <v>896</v>
      </c>
      <c r="E25" s="37">
        <f t="shared" si="2"/>
        <v>0.38956521739130434</v>
      </c>
      <c r="F25" s="37">
        <f t="shared" si="3"/>
        <v>1.2358620689655173</v>
      </c>
      <c r="H25" s="52" t="s">
        <v>61</v>
      </c>
      <c r="I25" s="24" t="s">
        <v>67</v>
      </c>
      <c r="J25" s="25">
        <v>2200</v>
      </c>
      <c r="K25" s="25">
        <v>725</v>
      </c>
      <c r="L25" s="37">
        <f t="shared" si="1"/>
        <v>0.32954545454545453</v>
      </c>
      <c r="M25" s="37" t="e">
        <f>K25/Q25</f>
        <v>#DIV/0!</v>
      </c>
    </row>
    <row r="26" spans="1:13" ht="20.100000000000001" customHeight="1">
      <c r="A26" s="52" t="s">
        <v>62</v>
      </c>
      <c r="B26" s="24" t="s">
        <v>105</v>
      </c>
      <c r="C26" s="25"/>
      <c r="D26" s="25">
        <v>10</v>
      </c>
      <c r="E26" s="37" t="e">
        <f t="shared" si="2"/>
        <v>#DIV/0!</v>
      </c>
      <c r="F26" s="37"/>
      <c r="H26" s="52" t="s">
        <v>62</v>
      </c>
      <c r="I26" s="24" t="s">
        <v>63</v>
      </c>
      <c r="J26" s="25">
        <v>180</v>
      </c>
      <c r="K26" s="25"/>
      <c r="L26" s="37">
        <f t="shared" si="1"/>
        <v>0</v>
      </c>
      <c r="M26" s="37"/>
    </row>
    <row r="27" spans="1:13" ht="20.100000000000001" customHeight="1">
      <c r="A27" s="52">
        <v>12</v>
      </c>
      <c r="B27" s="24" t="s">
        <v>106</v>
      </c>
      <c r="C27" s="25"/>
      <c r="D27" s="25"/>
      <c r="E27" s="37"/>
      <c r="F27" s="37"/>
      <c r="H27" s="52"/>
      <c r="I27" s="24"/>
      <c r="J27" s="25"/>
      <c r="K27" s="25"/>
      <c r="L27" s="37"/>
      <c r="M27" s="37"/>
    </row>
    <row r="28" spans="1:13" ht="23.25" customHeight="1">
      <c r="A28" s="54" t="s">
        <v>68</v>
      </c>
      <c r="B28" s="17" t="s">
        <v>69</v>
      </c>
      <c r="C28" s="25"/>
      <c r="D28" s="46"/>
      <c r="E28" s="36"/>
      <c r="F28" s="37"/>
      <c r="H28" s="54" t="s">
        <v>68</v>
      </c>
      <c r="I28" s="17" t="s">
        <v>69</v>
      </c>
      <c r="J28" s="25"/>
      <c r="K28" s="46"/>
      <c r="L28" s="36"/>
      <c r="M28" s="37"/>
    </row>
    <row r="29" spans="1:13" ht="37.5" customHeight="1">
      <c r="A29" s="54" t="s">
        <v>70</v>
      </c>
      <c r="B29" s="15" t="s">
        <v>95</v>
      </c>
      <c r="C29" s="23">
        <f>SUM(C30:C31)</f>
        <v>85500</v>
      </c>
      <c r="D29" s="23">
        <f>D10-804-210</f>
        <v>9439</v>
      </c>
      <c r="E29" s="36">
        <f t="shared" si="2"/>
        <v>0.11039766081871345</v>
      </c>
      <c r="F29" s="37">
        <f t="shared" si="3"/>
        <v>0.12781659625176037</v>
      </c>
      <c r="H29" s="54" t="s">
        <v>70</v>
      </c>
      <c r="I29" s="15" t="s">
        <v>95</v>
      </c>
      <c r="J29" s="23">
        <f>SUM(J30:J31)</f>
        <v>48463</v>
      </c>
      <c r="K29" s="23">
        <f>69119+4729</f>
        <v>73848</v>
      </c>
      <c r="L29" s="36">
        <f t="shared" si="1"/>
        <v>1.5238016631244455</v>
      </c>
      <c r="M29" s="36" t="e">
        <f>K29/Q29</f>
        <v>#DIV/0!</v>
      </c>
    </row>
    <row r="30" spans="1:13" ht="23.25" customHeight="1">
      <c r="A30" s="52" t="s">
        <v>5</v>
      </c>
      <c r="B30" s="24" t="s">
        <v>64</v>
      </c>
      <c r="C30" s="25">
        <v>9490</v>
      </c>
      <c r="D30" s="25">
        <f>D13+D25</f>
        <v>5233</v>
      </c>
      <c r="E30" s="37">
        <f>+D30/C30</f>
        <v>0.55142255005268703</v>
      </c>
      <c r="F30" s="37">
        <f t="shared" si="3"/>
        <v>8.1465221993897496E-2</v>
      </c>
      <c r="H30" s="52" t="s">
        <v>5</v>
      </c>
      <c r="I30" s="24" t="s">
        <v>64</v>
      </c>
      <c r="J30" s="25">
        <f>10680+8248+1770+484+1060</f>
        <v>22242</v>
      </c>
      <c r="K30" s="25">
        <f>63769+54+91+203+119</f>
        <v>64236</v>
      </c>
      <c r="L30" s="37">
        <f t="shared" si="1"/>
        <v>2.8880496358241166</v>
      </c>
      <c r="M30" s="37" t="e">
        <f>K30/Q30</f>
        <v>#DIV/0!</v>
      </c>
    </row>
    <row r="31" spans="1:13" ht="35.25" customHeight="1">
      <c r="A31" s="52" t="s">
        <v>6</v>
      </c>
      <c r="B31" s="13" t="s">
        <v>90</v>
      </c>
      <c r="C31" s="25">
        <v>76010</v>
      </c>
      <c r="D31" s="25">
        <f>D29-D30</f>
        <v>4206</v>
      </c>
      <c r="E31" s="37">
        <f t="shared" si="2"/>
        <v>5.5334824365215106E-2</v>
      </c>
      <c r="F31" s="37">
        <f t="shared" si="3"/>
        <v>0.43757802746566793</v>
      </c>
      <c r="H31" s="52" t="s">
        <v>6</v>
      </c>
      <c r="I31" s="13" t="s">
        <v>90</v>
      </c>
      <c r="J31" s="25">
        <f>48463-J30</f>
        <v>26221</v>
      </c>
      <c r="K31" s="25">
        <f>K29-K30</f>
        <v>9612</v>
      </c>
      <c r="L31" s="37">
        <f t="shared" si="1"/>
        <v>0.36657640822241716</v>
      </c>
      <c r="M31" s="37" t="e">
        <f>K31/Q31</f>
        <v>#DIV/0!</v>
      </c>
    </row>
    <row r="34" spans="2:2">
      <c r="B34" s="26"/>
    </row>
    <row r="35" spans="2:2">
      <c r="B35" s="26"/>
    </row>
  </sheetData>
  <mergeCells count="15">
    <mergeCell ref="I6:I7"/>
    <mergeCell ref="J6:J7"/>
    <mergeCell ref="K6:K7"/>
    <mergeCell ref="L6:M6"/>
    <mergeCell ref="D5:F5"/>
    <mergeCell ref="H6:H7"/>
    <mergeCell ref="A1:B1"/>
    <mergeCell ref="A2:B2"/>
    <mergeCell ref="A3:F3"/>
    <mergeCell ref="E6:F6"/>
    <mergeCell ref="A4:F4"/>
    <mergeCell ref="A6:A7"/>
    <mergeCell ref="B6:B7"/>
    <mergeCell ref="C6:C7"/>
    <mergeCell ref="D6:D7"/>
  </mergeCells>
  <phoneticPr fontId="0" type="noConversion"/>
  <pageMargins left="0.69" right="0.2" top="0.42" bottom="0.28000000000000003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M31"/>
  <sheetViews>
    <sheetView workbookViewId="0">
      <selection activeCell="B11" sqref="B11"/>
    </sheetView>
  </sheetViews>
  <sheetFormatPr defaultRowHeight="15.75"/>
  <cols>
    <col min="1" max="1" width="6.140625" style="9" customWidth="1"/>
    <col min="2" max="2" width="47.85546875" style="1" customWidth="1"/>
    <col min="3" max="3" width="11.85546875" style="1" customWidth="1"/>
    <col min="4" max="4" width="11.28515625" style="1" customWidth="1"/>
    <col min="5" max="5" width="10.140625" style="1" customWidth="1"/>
    <col min="6" max="6" width="10.5703125" style="1" customWidth="1"/>
    <col min="7" max="7" width="18.85546875" style="1" customWidth="1"/>
    <col min="8" max="8" width="8.7109375" style="1" hidden="1" customWidth="1"/>
    <col min="9" max="9" width="46.28515625" style="1" hidden="1" customWidth="1"/>
    <col min="10" max="10" width="12.5703125" style="1" hidden="1" customWidth="1"/>
    <col min="11" max="11" width="11.140625" style="1" hidden="1" customWidth="1"/>
    <col min="12" max="12" width="11.7109375" style="1" hidden="1" customWidth="1"/>
    <col min="13" max="13" width="14.140625" style="1" hidden="1" customWidth="1"/>
    <col min="14" max="16384" width="9.140625" style="1"/>
  </cols>
  <sheetData>
    <row r="1" spans="1:13" ht="15.75" customHeight="1">
      <c r="A1" s="59" t="s">
        <v>98</v>
      </c>
      <c r="B1" s="59"/>
      <c r="F1" s="2" t="s">
        <v>14</v>
      </c>
    </row>
    <row r="2" spans="1:13" ht="18" customHeight="1">
      <c r="A2" s="60" t="s">
        <v>97</v>
      </c>
      <c r="B2" s="60"/>
    </row>
    <row r="3" spans="1:13" ht="42.75" customHeight="1">
      <c r="A3" s="61" t="s">
        <v>99</v>
      </c>
      <c r="B3" s="62"/>
      <c r="C3" s="62"/>
      <c r="D3" s="62"/>
      <c r="E3" s="62"/>
      <c r="F3" s="62"/>
    </row>
    <row r="4" spans="1:13" ht="21.75" customHeight="1">
      <c r="A4" s="56" t="s">
        <v>109</v>
      </c>
      <c r="B4" s="56"/>
      <c r="C4" s="56"/>
      <c r="D4" s="56"/>
      <c r="E4" s="56"/>
      <c r="F4" s="56"/>
    </row>
    <row r="5" spans="1:13" ht="34.5" customHeight="1">
      <c r="A5" s="11"/>
      <c r="B5" s="38"/>
      <c r="C5" s="11"/>
      <c r="D5" s="11"/>
      <c r="E5" s="79" t="s">
        <v>80</v>
      </c>
      <c r="F5" s="79"/>
    </row>
    <row r="6" spans="1:13" ht="33" customHeight="1">
      <c r="A6" s="80" t="s">
        <v>81</v>
      </c>
      <c r="B6" s="80" t="s">
        <v>82</v>
      </c>
      <c r="C6" s="81" t="s">
        <v>71</v>
      </c>
      <c r="D6" s="81" t="s">
        <v>94</v>
      </c>
      <c r="E6" s="81" t="s">
        <v>85</v>
      </c>
      <c r="F6" s="81"/>
      <c r="H6" s="80" t="s">
        <v>81</v>
      </c>
      <c r="I6" s="80" t="s">
        <v>82</v>
      </c>
      <c r="J6" s="81" t="s">
        <v>71</v>
      </c>
      <c r="K6" s="81" t="s">
        <v>93</v>
      </c>
      <c r="L6" s="81" t="s">
        <v>85</v>
      </c>
      <c r="M6" s="81"/>
    </row>
    <row r="7" spans="1:13" ht="50.25" customHeight="1">
      <c r="A7" s="80"/>
      <c r="B7" s="80"/>
      <c r="C7" s="63"/>
      <c r="D7" s="63"/>
      <c r="E7" s="18" t="s">
        <v>86</v>
      </c>
      <c r="F7" s="18" t="s">
        <v>87</v>
      </c>
      <c r="H7" s="80"/>
      <c r="I7" s="80"/>
      <c r="J7" s="63"/>
      <c r="K7" s="63"/>
      <c r="L7" s="51" t="s">
        <v>86</v>
      </c>
      <c r="M7" s="51" t="s">
        <v>87</v>
      </c>
    </row>
    <row r="8" spans="1:13" ht="20.25" customHeight="1">
      <c r="A8" s="41" t="s">
        <v>3</v>
      </c>
      <c r="B8" s="41" t="s">
        <v>4</v>
      </c>
      <c r="C8" s="41" t="s">
        <v>5</v>
      </c>
      <c r="D8" s="41" t="s">
        <v>6</v>
      </c>
      <c r="E8" s="41" t="s">
        <v>11</v>
      </c>
      <c r="F8" s="41" t="s">
        <v>8</v>
      </c>
      <c r="G8" s="42"/>
      <c r="H8" s="41" t="s">
        <v>3</v>
      </c>
      <c r="I8" s="41" t="s">
        <v>4</v>
      </c>
      <c r="J8" s="41" t="s">
        <v>5</v>
      </c>
      <c r="K8" s="41" t="s">
        <v>6</v>
      </c>
      <c r="L8" s="41" t="s">
        <v>11</v>
      </c>
      <c r="M8" s="41" t="s">
        <v>8</v>
      </c>
    </row>
    <row r="9" spans="1:13" ht="27.75" customHeight="1">
      <c r="A9" s="54"/>
      <c r="B9" s="17" t="s">
        <v>83</v>
      </c>
      <c r="C9" s="43">
        <f>C10+C27</f>
        <v>218246</v>
      </c>
      <c r="D9" s="43">
        <f>D10+D27</f>
        <v>64888</v>
      </c>
      <c r="E9" s="36">
        <f>+D9/C9</f>
        <v>0.29731587291405109</v>
      </c>
      <c r="F9" s="37">
        <f t="shared" ref="F9:F14" si="0">D9/K9</f>
        <v>1.0382246115937854</v>
      </c>
      <c r="H9" s="54"/>
      <c r="I9" s="17" t="s">
        <v>83</v>
      </c>
      <c r="J9" s="43">
        <f>J10+J27</f>
        <v>223227</v>
      </c>
      <c r="K9" s="43">
        <f>K10+K27</f>
        <v>62499</v>
      </c>
      <c r="L9" s="36">
        <f>+K9/J9</f>
        <v>0.27997957236355819</v>
      </c>
      <c r="M9" s="36" t="e">
        <f>K9/Q9</f>
        <v>#DIV/0!</v>
      </c>
    </row>
    <row r="10" spans="1:13" ht="27.75" customHeight="1">
      <c r="A10" s="54" t="s">
        <v>65</v>
      </c>
      <c r="B10" s="17" t="s">
        <v>84</v>
      </c>
      <c r="C10" s="43">
        <f>C11+C14+C26</f>
        <v>200425</v>
      </c>
      <c r="D10" s="43">
        <f>D11+D14+D26</f>
        <v>64888</v>
      </c>
      <c r="E10" s="36">
        <f>+D10/C10</f>
        <v>0.32375202694274668</v>
      </c>
      <c r="F10" s="37">
        <f t="shared" si="0"/>
        <v>1.0382246115937854</v>
      </c>
      <c r="H10" s="54" t="s">
        <v>65</v>
      </c>
      <c r="I10" s="17" t="s">
        <v>84</v>
      </c>
      <c r="J10" s="43">
        <f>J11+J14+J26</f>
        <v>201755</v>
      </c>
      <c r="K10" s="43">
        <f>K11+K14+K26</f>
        <v>62499</v>
      </c>
      <c r="L10" s="36">
        <f>+K10/J10</f>
        <v>0.30977670937523233</v>
      </c>
      <c r="M10" s="36" t="e">
        <f t="shared" ref="M10:M16" si="1">K10/Q10</f>
        <v>#DIV/0!</v>
      </c>
    </row>
    <row r="11" spans="1:13" s="8" customFormat="1" ht="27.75" customHeight="1">
      <c r="A11" s="54" t="s">
        <v>23</v>
      </c>
      <c r="B11" s="17" t="s">
        <v>20</v>
      </c>
      <c r="C11" s="43">
        <f>C12</f>
        <v>37747</v>
      </c>
      <c r="D11" s="43">
        <f>D12</f>
        <v>19053</v>
      </c>
      <c r="E11" s="36">
        <f>+D11/C11</f>
        <v>0.5047553447956129</v>
      </c>
      <c r="F11" s="37">
        <f t="shared" si="0"/>
        <v>1.4629146191646192</v>
      </c>
      <c r="H11" s="54" t="s">
        <v>23</v>
      </c>
      <c r="I11" s="17" t="s">
        <v>20</v>
      </c>
      <c r="J11" s="43">
        <f>J12</f>
        <v>41684</v>
      </c>
      <c r="K11" s="43">
        <f>K12</f>
        <v>13024</v>
      </c>
      <c r="L11" s="36">
        <f t="shared" ref="L11:L25" si="2">+K11/J11</f>
        <v>0.31244602245465886</v>
      </c>
      <c r="M11" s="36" t="e">
        <f t="shared" si="1"/>
        <v>#DIV/0!</v>
      </c>
    </row>
    <row r="12" spans="1:13" s="8" customFormat="1" ht="26.25" customHeight="1">
      <c r="A12" s="54" t="s">
        <v>5</v>
      </c>
      <c r="B12" s="17" t="s">
        <v>26</v>
      </c>
      <c r="C12" s="44">
        <v>37747</v>
      </c>
      <c r="D12" s="45">
        <v>19053</v>
      </c>
      <c r="E12" s="37">
        <f t="shared" ref="E12:E25" si="3">+D12/C12</f>
        <v>0.5047553447956129</v>
      </c>
      <c r="F12" s="37">
        <f>D12/K12</f>
        <v>1.4629146191646192</v>
      </c>
      <c r="H12" s="54" t="s">
        <v>5</v>
      </c>
      <c r="I12" s="17" t="s">
        <v>26</v>
      </c>
      <c r="J12" s="44">
        <v>41684</v>
      </c>
      <c r="K12" s="45">
        <v>13024</v>
      </c>
      <c r="L12" s="37">
        <f t="shared" si="2"/>
        <v>0.31244602245465886</v>
      </c>
      <c r="M12" s="37" t="e">
        <f t="shared" si="1"/>
        <v>#DIV/0!</v>
      </c>
    </row>
    <row r="13" spans="1:13" s="8" customFormat="1" ht="25.5" customHeight="1">
      <c r="A13" s="54" t="s">
        <v>6</v>
      </c>
      <c r="B13" s="17" t="s">
        <v>27</v>
      </c>
      <c r="C13" s="23"/>
      <c r="D13" s="23"/>
      <c r="E13" s="37"/>
      <c r="F13" s="37"/>
      <c r="H13" s="54" t="s">
        <v>6</v>
      </c>
      <c r="I13" s="17" t="s">
        <v>27</v>
      </c>
      <c r="J13" s="23"/>
      <c r="K13" s="23"/>
      <c r="L13" s="37"/>
      <c r="M13" s="36"/>
    </row>
    <row r="14" spans="1:13" s="8" customFormat="1" ht="27.75" customHeight="1">
      <c r="A14" s="28" t="s">
        <v>28</v>
      </c>
      <c r="B14" s="29" t="s">
        <v>21</v>
      </c>
      <c r="C14" s="27">
        <f>SUM(C15:C25)</f>
        <v>159224</v>
      </c>
      <c r="D14" s="27">
        <f>SUM(D15:D25)</f>
        <v>45835</v>
      </c>
      <c r="E14" s="36">
        <f t="shared" si="3"/>
        <v>0.28786489473948651</v>
      </c>
      <c r="F14" s="37">
        <f t="shared" si="0"/>
        <v>0.92642748863062152</v>
      </c>
      <c r="H14" s="28" t="s">
        <v>28</v>
      </c>
      <c r="I14" s="29" t="s">
        <v>21</v>
      </c>
      <c r="J14" s="27">
        <f>SUM(J15:J25)</f>
        <v>156693</v>
      </c>
      <c r="K14" s="27">
        <f>SUM(K15:K25)</f>
        <v>49475</v>
      </c>
      <c r="L14" s="36">
        <f t="shared" si="2"/>
        <v>0.31574480034207014</v>
      </c>
      <c r="M14" s="36" t="e">
        <f t="shared" si="1"/>
        <v>#DIV/0!</v>
      </c>
    </row>
    <row r="15" spans="1:13" ht="27.75" customHeight="1">
      <c r="A15" s="30">
        <v>1</v>
      </c>
      <c r="B15" s="31" t="s">
        <v>72</v>
      </c>
      <c r="C15" s="40">
        <v>6123</v>
      </c>
      <c r="D15" s="40">
        <v>4863</v>
      </c>
      <c r="E15" s="37">
        <f t="shared" si="3"/>
        <v>0.79421852033316997</v>
      </c>
      <c r="F15" s="37">
        <f t="shared" ref="F15:F16" si="4">D15/K15</f>
        <v>0.70560069645966339</v>
      </c>
      <c r="H15" s="30">
        <v>1</v>
      </c>
      <c r="I15" s="31" t="s">
        <v>96</v>
      </c>
      <c r="J15" s="40">
        <v>6155</v>
      </c>
      <c r="K15" s="40">
        <v>6892</v>
      </c>
      <c r="L15" s="37">
        <f t="shared" si="2"/>
        <v>1.1197400487408611</v>
      </c>
      <c r="M15" s="37" t="e">
        <f t="shared" si="1"/>
        <v>#DIV/0!</v>
      </c>
    </row>
    <row r="16" spans="1:13" ht="27.75" customHeight="1">
      <c r="A16" s="30">
        <v>2</v>
      </c>
      <c r="B16" s="31" t="s">
        <v>10</v>
      </c>
      <c r="C16" s="40">
        <v>93482</v>
      </c>
      <c r="D16" s="40">
        <v>21320</v>
      </c>
      <c r="E16" s="37">
        <f t="shared" si="3"/>
        <v>0.22806529599281145</v>
      </c>
      <c r="F16" s="37">
        <f>D16/K16</f>
        <v>0.91192950938876771</v>
      </c>
      <c r="H16" s="30">
        <v>2</v>
      </c>
      <c r="I16" s="31" t="s">
        <v>10</v>
      </c>
      <c r="J16" s="40">
        <v>92891</v>
      </c>
      <c r="K16" s="40">
        <v>23379</v>
      </c>
      <c r="L16" s="37">
        <f t="shared" si="2"/>
        <v>0.2516820789958123</v>
      </c>
      <c r="M16" s="37" t="e">
        <f t="shared" si="1"/>
        <v>#DIV/0!</v>
      </c>
    </row>
    <row r="17" spans="1:13" ht="27.75" customHeight="1">
      <c r="A17" s="30">
        <v>3</v>
      </c>
      <c r="B17" s="31" t="s">
        <v>73</v>
      </c>
      <c r="C17" s="40">
        <v>794</v>
      </c>
      <c r="D17" s="40">
        <v>81</v>
      </c>
      <c r="E17" s="37">
        <f t="shared" si="3"/>
        <v>0.10201511335012595</v>
      </c>
      <c r="F17" s="37">
        <f>D17/K17</f>
        <v>0.51923076923076927</v>
      </c>
      <c r="H17" s="30">
        <v>3</v>
      </c>
      <c r="I17" s="31" t="s">
        <v>73</v>
      </c>
      <c r="J17" s="40">
        <v>908</v>
      </c>
      <c r="K17" s="40">
        <v>156</v>
      </c>
      <c r="L17" s="37">
        <f t="shared" si="2"/>
        <v>0.17180616740088106</v>
      </c>
      <c r="M17" s="37" t="e">
        <f>K17/Q18</f>
        <v>#DIV/0!</v>
      </c>
    </row>
    <row r="18" spans="1:13" ht="27.75" customHeight="1">
      <c r="A18" s="30">
        <v>4</v>
      </c>
      <c r="B18" s="31" t="s">
        <v>74</v>
      </c>
      <c r="C18" s="40">
        <v>449</v>
      </c>
      <c r="D18" s="40">
        <v>78</v>
      </c>
      <c r="E18" s="37">
        <f t="shared" si="3"/>
        <v>0.17371937639198218</v>
      </c>
      <c r="F18" s="37">
        <f>D18/K17</f>
        <v>0.5</v>
      </c>
      <c r="H18" s="30">
        <v>4</v>
      </c>
      <c r="I18" s="31" t="s">
        <v>74</v>
      </c>
      <c r="J18" s="40">
        <v>438</v>
      </c>
      <c r="K18" s="40">
        <v>96</v>
      </c>
      <c r="L18" s="37">
        <f t="shared" si="2"/>
        <v>0.21917808219178081</v>
      </c>
      <c r="M18" s="37" t="e">
        <f>K18/Q19</f>
        <v>#DIV/0!</v>
      </c>
    </row>
    <row r="19" spans="1:13" ht="27.75" customHeight="1">
      <c r="A19" s="30">
        <v>5</v>
      </c>
      <c r="B19" s="31" t="s">
        <v>75</v>
      </c>
      <c r="C19" s="40">
        <v>249</v>
      </c>
      <c r="D19" s="40">
        <v>24</v>
      </c>
      <c r="E19" s="37">
        <f t="shared" si="3"/>
        <v>9.6385542168674704E-2</v>
      </c>
      <c r="F19" s="37">
        <f>D19/K18</f>
        <v>0.25</v>
      </c>
      <c r="H19" s="30">
        <v>5</v>
      </c>
      <c r="I19" s="31" t="s">
        <v>75</v>
      </c>
      <c r="J19" s="40">
        <v>243</v>
      </c>
      <c r="K19" s="40">
        <v>23</v>
      </c>
      <c r="L19" s="37">
        <f t="shared" si="2"/>
        <v>9.4650205761316872E-2</v>
      </c>
      <c r="M19" s="37" t="e">
        <f>K19/Q20</f>
        <v>#DIV/0!</v>
      </c>
    </row>
    <row r="20" spans="1:13" ht="27.75" customHeight="1">
      <c r="A20" s="30">
        <v>6</v>
      </c>
      <c r="B20" s="31" t="s">
        <v>76</v>
      </c>
      <c r="C20" s="40">
        <v>8801</v>
      </c>
      <c r="D20" s="40">
        <v>5224</v>
      </c>
      <c r="E20" s="37">
        <f t="shared" si="3"/>
        <v>0.59356891262356548</v>
      </c>
      <c r="F20" s="37">
        <f>D20/K19</f>
        <v>227.13043478260869</v>
      </c>
      <c r="H20" s="30">
        <v>6</v>
      </c>
      <c r="I20" s="31" t="s">
        <v>76</v>
      </c>
      <c r="J20" s="40">
        <v>8791</v>
      </c>
      <c r="K20" s="40">
        <v>4976</v>
      </c>
      <c r="L20" s="37">
        <f t="shared" si="2"/>
        <v>0.56603344329427829</v>
      </c>
      <c r="M20" s="37" t="e">
        <f>K20/Q21</f>
        <v>#DIV/0!</v>
      </c>
    </row>
    <row r="21" spans="1:13" ht="27.75" customHeight="1">
      <c r="A21" s="30">
        <v>7</v>
      </c>
      <c r="B21" s="31" t="s">
        <v>91</v>
      </c>
      <c r="C21" s="40">
        <v>45488</v>
      </c>
      <c r="D21" s="40">
        <v>11439</v>
      </c>
      <c r="E21" s="37">
        <f t="shared" si="3"/>
        <v>0.25147291593387266</v>
      </c>
      <c r="F21" s="37">
        <f>D21/K20</f>
        <v>2.2988344051446945</v>
      </c>
      <c r="H21" s="30">
        <v>7</v>
      </c>
      <c r="I21" s="31" t="s">
        <v>91</v>
      </c>
      <c r="J21" s="40">
        <v>43602</v>
      </c>
      <c r="K21" s="40">
        <v>11078</v>
      </c>
      <c r="L21" s="37">
        <f t="shared" si="2"/>
        <v>0.25407091417824873</v>
      </c>
      <c r="M21" s="37" t="e">
        <f>K21/Q22</f>
        <v>#DIV/0!</v>
      </c>
    </row>
    <row r="22" spans="1:13" ht="27.75" customHeight="1">
      <c r="A22" s="30">
        <v>8</v>
      </c>
      <c r="B22" s="31" t="s">
        <v>77</v>
      </c>
      <c r="C22" s="40">
        <v>1378</v>
      </c>
      <c r="D22" s="40">
        <f>1353+352</f>
        <v>1705</v>
      </c>
      <c r="E22" s="37">
        <f t="shared" si="3"/>
        <v>1.237300435413643</v>
      </c>
      <c r="F22" s="37">
        <f>D22/K21</f>
        <v>0.15390864777035565</v>
      </c>
      <c r="H22" s="30">
        <v>8</v>
      </c>
      <c r="I22" s="31" t="s">
        <v>77</v>
      </c>
      <c r="J22" s="40">
        <v>1216</v>
      </c>
      <c r="K22" s="40">
        <f>989+208</f>
        <v>1197</v>
      </c>
      <c r="L22" s="37">
        <f t="shared" si="2"/>
        <v>0.984375</v>
      </c>
      <c r="M22" s="37" t="e">
        <f>K22/Q23</f>
        <v>#DIV/0!</v>
      </c>
    </row>
    <row r="23" spans="1:13" ht="27.75" customHeight="1">
      <c r="A23" s="30">
        <v>9</v>
      </c>
      <c r="B23" s="31" t="s">
        <v>89</v>
      </c>
      <c r="C23" s="40">
        <v>1500</v>
      </c>
      <c r="D23" s="40">
        <v>952</v>
      </c>
      <c r="E23" s="37">
        <f t="shared" si="3"/>
        <v>0.63466666666666671</v>
      </c>
      <c r="F23" s="37">
        <f>D23/K22</f>
        <v>0.79532163742690054</v>
      </c>
      <c r="H23" s="30">
        <v>9</v>
      </c>
      <c r="I23" s="31" t="s">
        <v>89</v>
      </c>
      <c r="J23" s="40">
        <v>1500</v>
      </c>
      <c r="K23" s="40">
        <v>1148</v>
      </c>
      <c r="L23" s="37">
        <f t="shared" si="2"/>
        <v>0.76533333333333331</v>
      </c>
      <c r="M23" s="37" t="e">
        <f>K23/Q24</f>
        <v>#DIV/0!</v>
      </c>
    </row>
    <row r="24" spans="1:13" ht="45.75" customHeight="1">
      <c r="A24" s="30">
        <v>10</v>
      </c>
      <c r="B24" s="31" t="s">
        <v>107</v>
      </c>
      <c r="C24" s="40">
        <v>173</v>
      </c>
      <c r="D24" s="40">
        <v>149</v>
      </c>
      <c r="E24" s="37">
        <f t="shared" si="3"/>
        <v>0.86127167630057799</v>
      </c>
      <c r="F24" s="37">
        <f>D24/K23</f>
        <v>0.12979094076655051</v>
      </c>
      <c r="H24" s="30">
        <v>10</v>
      </c>
      <c r="I24" s="31" t="s">
        <v>88</v>
      </c>
      <c r="J24" s="40">
        <v>173</v>
      </c>
      <c r="K24" s="40">
        <v>75</v>
      </c>
      <c r="L24" s="37">
        <f t="shared" si="2"/>
        <v>0.43352601156069365</v>
      </c>
      <c r="M24" s="37" t="e">
        <f>K24/Q24</f>
        <v>#DIV/0!</v>
      </c>
    </row>
    <row r="25" spans="1:13" ht="24" customHeight="1">
      <c r="A25" s="30">
        <v>11</v>
      </c>
      <c r="B25" s="31" t="s">
        <v>92</v>
      </c>
      <c r="C25" s="40">
        <f>787</f>
        <v>787</v>
      </c>
      <c r="D25" s="40"/>
      <c r="E25" s="37">
        <f t="shared" si="3"/>
        <v>0</v>
      </c>
      <c r="F25" s="37">
        <f>D25/K25</f>
        <v>0</v>
      </c>
      <c r="H25" s="30">
        <v>11</v>
      </c>
      <c r="I25" s="31" t="s">
        <v>92</v>
      </c>
      <c r="J25" s="40">
        <v>776</v>
      </c>
      <c r="K25" s="40">
        <v>455</v>
      </c>
      <c r="L25" s="37">
        <f t="shared" si="2"/>
        <v>0.58634020618556704</v>
      </c>
      <c r="M25" s="37" t="e">
        <f>K25/Q25</f>
        <v>#DIV/0!</v>
      </c>
    </row>
    <row r="26" spans="1:13" ht="25.5" customHeight="1">
      <c r="A26" s="28" t="s">
        <v>30</v>
      </c>
      <c r="B26" s="29" t="s">
        <v>22</v>
      </c>
      <c r="C26" s="27">
        <v>3454</v>
      </c>
      <c r="D26" s="27"/>
      <c r="E26" s="37"/>
      <c r="F26" s="37"/>
      <c r="H26" s="28" t="s">
        <v>30</v>
      </c>
      <c r="I26" s="29" t="s">
        <v>22</v>
      </c>
      <c r="J26" s="27">
        <v>3378</v>
      </c>
      <c r="K26" s="27"/>
      <c r="L26" s="37"/>
      <c r="M26" s="37"/>
    </row>
    <row r="27" spans="1:13" ht="25.5" customHeight="1">
      <c r="A27" s="28" t="s">
        <v>4</v>
      </c>
      <c r="B27" s="29" t="s">
        <v>78</v>
      </c>
      <c r="C27" s="27">
        <v>17821</v>
      </c>
      <c r="D27" s="27">
        <f>D28</f>
        <v>0</v>
      </c>
      <c r="E27" s="37"/>
      <c r="F27" s="37"/>
      <c r="H27" s="28" t="s">
        <v>4</v>
      </c>
      <c r="I27" s="29" t="s">
        <v>78</v>
      </c>
      <c r="J27" s="27">
        <v>21472</v>
      </c>
      <c r="K27" s="27">
        <f>K28</f>
        <v>0</v>
      </c>
      <c r="L27" s="37"/>
      <c r="M27" s="37"/>
    </row>
    <row r="28" spans="1:13" ht="26.25" customHeight="1">
      <c r="A28" s="28" t="s">
        <v>23</v>
      </c>
      <c r="B28" s="15" t="s">
        <v>79</v>
      </c>
      <c r="C28" s="32"/>
      <c r="D28" s="32"/>
      <c r="E28" s="37"/>
      <c r="F28" s="37"/>
      <c r="H28" s="28" t="s">
        <v>23</v>
      </c>
      <c r="I28" s="15" t="s">
        <v>79</v>
      </c>
      <c r="J28" s="32"/>
      <c r="K28" s="32"/>
      <c r="L28" s="37"/>
      <c r="M28" s="37"/>
    </row>
    <row r="29" spans="1:13" ht="16.5">
      <c r="A29" s="7"/>
      <c r="B29" s="5"/>
      <c r="C29" s="5"/>
      <c r="D29" s="5"/>
      <c r="E29" s="5"/>
      <c r="F29" s="5"/>
    </row>
    <row r="30" spans="1:13" ht="16.5">
      <c r="A30" s="7"/>
      <c r="B30" s="5"/>
      <c r="C30" s="5"/>
      <c r="D30" s="5"/>
      <c r="E30" s="5"/>
      <c r="F30" s="5"/>
    </row>
    <row r="31" spans="1:13" ht="16.5">
      <c r="A31" s="7"/>
      <c r="B31" s="5"/>
      <c r="C31" s="39"/>
      <c r="D31" s="5"/>
      <c r="E31" s="5"/>
      <c r="F31" s="5"/>
    </row>
  </sheetData>
  <mergeCells count="15">
    <mergeCell ref="I6:I7"/>
    <mergeCell ref="J6:J7"/>
    <mergeCell ref="K6:K7"/>
    <mergeCell ref="L6:M6"/>
    <mergeCell ref="A1:B1"/>
    <mergeCell ref="A2:B2"/>
    <mergeCell ref="A3:F3"/>
    <mergeCell ref="A4:F4"/>
    <mergeCell ref="H6:H7"/>
    <mergeCell ref="E5:F5"/>
    <mergeCell ref="E6:F6"/>
    <mergeCell ref="A6:A7"/>
    <mergeCell ref="B6:B7"/>
    <mergeCell ref="C6:C7"/>
    <mergeCell ref="D6:D7"/>
  </mergeCells>
  <phoneticPr fontId="0" type="noConversion"/>
  <pageMargins left="0.7" right="0.24" top="0.53" bottom="0.39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5C8A9EC051B55842BB2455D1E785FC16" ma:contentTypeVersion="0" ma:contentTypeDescription="Tạo tài liệu mới." ma:contentTypeScope="" ma:versionID="1d110bc37c9f1a3786ee1fb6d5c2b03a">
  <xsd:schema xmlns:xsd="http://www.w3.org/2001/XMLSchema" xmlns:p="http://schemas.microsoft.com/office/2006/metadata/properties" targetNamespace="http://schemas.microsoft.com/office/2006/metadata/properties" ma:root="true" ma:fieldsID="4c52d6b0291ed0d107fdc5dfa817740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 ma:readOnly="true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4727EC0-0769-447C-8800-918B47920A8A}"/>
</file>

<file path=customXml/itemProps2.xml><?xml version="1.0" encoding="utf-8"?>
<ds:datastoreItem xmlns:ds="http://schemas.openxmlformats.org/officeDocument/2006/customXml" ds:itemID="{088D25A1-EFC0-4B82-B666-97A2BDE2EEFC}"/>
</file>

<file path=customXml/itemProps3.xml><?xml version="1.0" encoding="utf-8"?>
<ds:datastoreItem xmlns:ds="http://schemas.openxmlformats.org/officeDocument/2006/customXml" ds:itemID="{89D63A1F-498F-4C74-AFD4-3E6C6AC67F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Bieu so 93</vt:lpstr>
      <vt:lpstr>Bieu so  94</vt:lpstr>
      <vt:lpstr>Bieu so 95</vt:lpstr>
      <vt:lpstr>'Bieu so 95'!Print_Titles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andongnhi</cp:lastModifiedBy>
  <cp:lastPrinted>2021-10-04T04:10:35Z</cp:lastPrinted>
  <dcterms:created xsi:type="dcterms:W3CDTF">2017-08-14T07:30:57Z</dcterms:created>
  <dcterms:modified xsi:type="dcterms:W3CDTF">2021-10-04T04:10:51Z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0x0101005C8A9EC051B55842BB2455D1E785FC16</vt:lpwstr>
  </property>
</Properties>
</file>