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omments2.xml" ContentType="application/vnd.openxmlformats-officedocument.spreadsheetml.comments+xml"/>
  <Override PartName="/xl/drawings/drawing22.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Default Extension="bin" ContentType="application/vnd.openxmlformats-officedocument.spreadsheetml.printerSettings"/>
  <Override PartName="/xl/worksheets/sheet16.xml" ContentType="application/vnd.openxmlformats-officedocument.spreadsheetml.worksheet+xml"/>
  <Override PartName="/xl/worksheets/sheet25.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60" windowWidth="15480" windowHeight="8955" tabRatio="599" firstSheet="12" activeTab="12"/>
  </bookViews>
  <sheets>
    <sheet name="69" sheetId="1" r:id="rId1"/>
    <sheet name="70" sheetId="2" r:id="rId2"/>
    <sheet name="71" sheetId="3" r:id="rId3"/>
    <sheet name="72" sheetId="4" r:id="rId4"/>
    <sheet name="73" sheetId="5" r:id="rId5"/>
    <sheet name="74" sheetId="6" r:id="rId6"/>
    <sheet name="75" sheetId="7" r:id="rId7"/>
    <sheet name="76" sheetId="8" r:id="rId8"/>
    <sheet name="77" sheetId="9" r:id="rId9"/>
    <sheet name="78" sheetId="10" r:id="rId10"/>
    <sheet name="79" sheetId="11" r:id="rId11"/>
    <sheet name="80" sheetId="12" r:id="rId12"/>
    <sheet name="81-92 (HĐND đã phe chuan)" sheetId="13" r:id="rId13"/>
    <sheet name="82" sheetId="14" r:id="rId14"/>
    <sheet name="83" sheetId="15" r:id="rId15"/>
    <sheet name="84" sheetId="16" r:id="rId16"/>
    <sheet name="85" sheetId="17" r:id="rId17"/>
    <sheet name="86" sheetId="18" r:id="rId18"/>
    <sheet name="87" sheetId="19" r:id="rId19"/>
    <sheet name="88" sheetId="20" r:id="rId20"/>
    <sheet name="89" sheetId="21" r:id="rId21"/>
    <sheet name="90" sheetId="22" r:id="rId22"/>
    <sheet name="91" sheetId="23" r:id="rId23"/>
    <sheet name="92" sheetId="24" r:id="rId24"/>
    <sheet name="Sheet1" sheetId="27" r:id="rId25"/>
    <sheet name="Sheet25" sheetId="25" r:id="rId26"/>
    <sheet name="Sheet26" sheetId="26" r:id="rId27"/>
    <sheet name="Sheet2" sheetId="28" r:id="rId28"/>
  </sheets>
  <definedNames>
    <definedName name="_xlnm.Print_Titles" localSheetId="2">'71'!$8:$10</definedName>
    <definedName name="_xlnm.Print_Titles" localSheetId="3">'72'!$8:$11</definedName>
    <definedName name="_xlnm.Print_Titles" localSheetId="5">'74'!$6:$8</definedName>
    <definedName name="_xlnm.Print_Titles" localSheetId="7">'76'!$7:$9</definedName>
    <definedName name="_xlnm.Print_Titles" localSheetId="11">'80'!$6:$10</definedName>
    <definedName name="_xlnm.Print_Titles" localSheetId="14">'83'!$7:$8</definedName>
    <definedName name="_xlnm.Print_Titles" localSheetId="15">'84'!$8:$11</definedName>
    <definedName name="_xlnm.Print_Titles" localSheetId="17">'86'!$6:$8</definedName>
    <definedName name="_xlnm.Print_Titles" localSheetId="19">'88'!$7:$9</definedName>
    <definedName name="_xlnm.Print_Titles" localSheetId="23">'92'!$6:$10</definedName>
  </definedNames>
  <calcPr calcId="144525"/>
</workbook>
</file>

<file path=xl/calcChain.xml><?xml version="1.0" encoding="utf-8"?>
<calcChain xmlns="http://schemas.openxmlformats.org/spreadsheetml/2006/main">
  <c r="S55" i="24" l="1"/>
  <c r="G55" i="24"/>
  <c r="S54" i="24"/>
  <c r="G54" i="24"/>
  <c r="S53" i="24"/>
  <c r="G53" i="24"/>
  <c r="S52" i="24"/>
  <c r="S50" i="24" s="1"/>
  <c r="S46" i="24" s="1"/>
  <c r="S45" i="24" s="1"/>
  <c r="G52" i="24"/>
  <c r="S51" i="24"/>
  <c r="G51" i="24"/>
  <c r="V50" i="24"/>
  <c r="U50" i="24"/>
  <c r="U46" i="24" s="1"/>
  <c r="U45" i="24" s="1"/>
  <c r="T50" i="24"/>
  <c r="R50" i="24"/>
  <c r="Q50" i="24"/>
  <c r="Q46" i="24" s="1"/>
  <c r="Q45" i="24" s="1"/>
  <c r="P50" i="24"/>
  <c r="O50" i="24"/>
  <c r="N50" i="24"/>
  <c r="M50" i="24"/>
  <c r="M46" i="24" s="1"/>
  <c r="M45" i="24" s="1"/>
  <c r="L50" i="24"/>
  <c r="K50" i="24"/>
  <c r="J50" i="24"/>
  <c r="I50" i="24"/>
  <c r="I46" i="24" s="1"/>
  <c r="I45" i="24" s="1"/>
  <c r="H50" i="24"/>
  <c r="S49" i="24"/>
  <c r="O49" i="24"/>
  <c r="K49" i="24"/>
  <c r="G49" i="24"/>
  <c r="S48" i="24"/>
  <c r="R48" i="24"/>
  <c r="O48" i="24" s="1"/>
  <c r="O47" i="24" s="1"/>
  <c r="O46" i="24" s="1"/>
  <c r="O45" i="24" s="1"/>
  <c r="K48" i="24"/>
  <c r="G48" i="24"/>
  <c r="V47" i="24"/>
  <c r="U47" i="24"/>
  <c r="T47" i="24"/>
  <c r="S47" i="24"/>
  <c r="R47" i="24"/>
  <c r="R46" i="24" s="1"/>
  <c r="Q47" i="24"/>
  <c r="P47" i="24"/>
  <c r="N47" i="24"/>
  <c r="N46" i="24" s="1"/>
  <c r="N45" i="24" s="1"/>
  <c r="N11" i="24" s="1"/>
  <c r="M47" i="24"/>
  <c r="L47" i="24"/>
  <c r="K47" i="24"/>
  <c r="J47" i="24"/>
  <c r="J46" i="24" s="1"/>
  <c r="J45" i="24" s="1"/>
  <c r="I47" i="24"/>
  <c r="H47" i="24"/>
  <c r="G47" i="24"/>
  <c r="V46" i="24"/>
  <c r="V45" i="24" s="1"/>
  <c r="T46" i="24"/>
  <c r="P46" i="24"/>
  <c r="L46" i="24"/>
  <c r="K46" i="24"/>
  <c r="H46" i="24"/>
  <c r="T45" i="24"/>
  <c r="R45" i="24"/>
  <c r="P45" i="24"/>
  <c r="L45" i="24"/>
  <c r="K45" i="24"/>
  <c r="H45" i="24"/>
  <c r="S44" i="24"/>
  <c r="R44" i="24"/>
  <c r="O44" i="24"/>
  <c r="K44" i="24"/>
  <c r="G44" i="24"/>
  <c r="V43" i="24"/>
  <c r="U43" i="24"/>
  <c r="T43" i="24"/>
  <c r="S43" i="24"/>
  <c r="R43" i="24"/>
  <c r="Q43" i="24"/>
  <c r="P43" i="24"/>
  <c r="O43" i="24"/>
  <c r="N43" i="24"/>
  <c r="M43" i="24"/>
  <c r="L43" i="24"/>
  <c r="K43" i="24"/>
  <c r="J43" i="24"/>
  <c r="I43" i="24"/>
  <c r="H43" i="24"/>
  <c r="G43" i="24"/>
  <c r="V42" i="24"/>
  <c r="U42" i="24"/>
  <c r="T42" i="24"/>
  <c r="S42" i="24"/>
  <c r="R42" i="24"/>
  <c r="Q42" i="24"/>
  <c r="P42" i="24"/>
  <c r="O42" i="24"/>
  <c r="N42" i="24"/>
  <c r="M42" i="24"/>
  <c r="L42" i="24"/>
  <c r="K42" i="24"/>
  <c r="J42" i="24"/>
  <c r="I42" i="24"/>
  <c r="H42" i="24"/>
  <c r="G42" i="24"/>
  <c r="V41" i="24"/>
  <c r="U41" i="24"/>
  <c r="T41" i="24"/>
  <c r="S41" i="24"/>
  <c r="R41" i="24"/>
  <c r="Q41" i="24"/>
  <c r="P41" i="24"/>
  <c r="O41" i="24"/>
  <c r="N41" i="24"/>
  <c r="M41" i="24"/>
  <c r="L41" i="24"/>
  <c r="K41" i="24"/>
  <c r="J41" i="24"/>
  <c r="I41" i="24"/>
  <c r="H41" i="24"/>
  <c r="G41" i="24"/>
  <c r="S40" i="24"/>
  <c r="Q40" i="24"/>
  <c r="O40" i="24"/>
  <c r="O39" i="24" s="1"/>
  <c r="O38" i="24" s="1"/>
  <c r="K40" i="24"/>
  <c r="K39" i="24" s="1"/>
  <c r="K38" i="24" s="1"/>
  <c r="K33" i="24" s="1"/>
  <c r="G40" i="24"/>
  <c r="V39" i="24"/>
  <c r="U39" i="24"/>
  <c r="T39" i="24"/>
  <c r="S39" i="24"/>
  <c r="R39" i="24"/>
  <c r="Q39" i="24"/>
  <c r="P39" i="24"/>
  <c r="N39" i="24"/>
  <c r="M39" i="24"/>
  <c r="L39" i="24"/>
  <c r="J39" i="24"/>
  <c r="I39" i="24"/>
  <c r="H39" i="24"/>
  <c r="H38" i="24" s="1"/>
  <c r="H33" i="24" s="1"/>
  <c r="H11" i="24" s="1"/>
  <c r="G39" i="24"/>
  <c r="V38" i="24"/>
  <c r="U38" i="24"/>
  <c r="T38" i="24"/>
  <c r="T33" i="24" s="1"/>
  <c r="T11" i="24" s="1"/>
  <c r="S38" i="24"/>
  <c r="R38" i="24"/>
  <c r="Q38" i="24"/>
  <c r="P38" i="24"/>
  <c r="P33" i="24" s="1"/>
  <c r="P11" i="24" s="1"/>
  <c r="N38" i="24"/>
  <c r="M38" i="24"/>
  <c r="L38" i="24"/>
  <c r="L33" i="24" s="1"/>
  <c r="L11" i="24" s="1"/>
  <c r="J38" i="24"/>
  <c r="I38" i="24"/>
  <c r="G38" i="24"/>
  <c r="U37" i="24"/>
  <c r="S37" i="24"/>
  <c r="O37" i="24"/>
  <c r="K37" i="24"/>
  <c r="G37" i="24"/>
  <c r="S36" i="24"/>
  <c r="S35" i="24" s="1"/>
  <c r="S34" i="24" s="1"/>
  <c r="S33" i="24" s="1"/>
  <c r="O36" i="24"/>
  <c r="O35" i="24" s="1"/>
  <c r="O34" i="24" s="1"/>
  <c r="O33" i="24" s="1"/>
  <c r="K36" i="24"/>
  <c r="G36" i="24"/>
  <c r="V35" i="24"/>
  <c r="U35" i="24"/>
  <c r="T35" i="24"/>
  <c r="R35" i="24"/>
  <c r="Q35" i="24"/>
  <c r="P35" i="24"/>
  <c r="N35" i="24"/>
  <c r="M35" i="24"/>
  <c r="M34" i="24" s="1"/>
  <c r="M33" i="24" s="1"/>
  <c r="L35" i="24"/>
  <c r="K35" i="24"/>
  <c r="J35" i="24"/>
  <c r="I35" i="24"/>
  <c r="I34" i="24" s="1"/>
  <c r="H35" i="24"/>
  <c r="G35" i="24"/>
  <c r="V34" i="24"/>
  <c r="U34" i="24"/>
  <c r="U33" i="24" s="1"/>
  <c r="T34" i="24"/>
  <c r="R34" i="24"/>
  <c r="Q34" i="24"/>
  <c r="Q33" i="24" s="1"/>
  <c r="P34" i="24"/>
  <c r="N34" i="24"/>
  <c r="L34" i="24"/>
  <c r="K34" i="24"/>
  <c r="J34" i="24"/>
  <c r="H34" i="24"/>
  <c r="G34" i="24"/>
  <c r="V33" i="24"/>
  <c r="R33" i="24"/>
  <c r="N33" i="24"/>
  <c r="J33" i="24"/>
  <c r="I33" i="24"/>
  <c r="G33" i="24"/>
  <c r="S32" i="24"/>
  <c r="S31" i="24" s="1"/>
  <c r="S30" i="24" s="1"/>
  <c r="S26" i="24" s="1"/>
  <c r="O32" i="24"/>
  <c r="O31" i="24" s="1"/>
  <c r="O30" i="24" s="1"/>
  <c r="K32" i="24"/>
  <c r="G32" i="24"/>
  <c r="V31" i="24"/>
  <c r="U31" i="24"/>
  <c r="U30" i="24" s="1"/>
  <c r="U26" i="24" s="1"/>
  <c r="T31" i="24"/>
  <c r="R31" i="24"/>
  <c r="Q31" i="24"/>
  <c r="P31" i="24"/>
  <c r="N31" i="24"/>
  <c r="M31" i="24"/>
  <c r="L31" i="24"/>
  <c r="K31" i="24"/>
  <c r="J31" i="24"/>
  <c r="I31" i="24"/>
  <c r="H31" i="24"/>
  <c r="G31" i="24"/>
  <c r="V30" i="24"/>
  <c r="T30" i="24"/>
  <c r="R30" i="24"/>
  <c r="Q30" i="24"/>
  <c r="P30" i="24"/>
  <c r="N30" i="24"/>
  <c r="M30" i="24"/>
  <c r="M26" i="24" s="1"/>
  <c r="L30" i="24"/>
  <c r="K30" i="24"/>
  <c r="J30" i="24"/>
  <c r="I30" i="24"/>
  <c r="I26" i="24" s="1"/>
  <c r="H30" i="24"/>
  <c r="G30" i="24"/>
  <c r="S29" i="24"/>
  <c r="Q29" i="24"/>
  <c r="K29" i="24"/>
  <c r="G29" i="24"/>
  <c r="V28" i="24"/>
  <c r="U28" i="24"/>
  <c r="T28" i="24"/>
  <c r="S28" i="24"/>
  <c r="R28" i="24"/>
  <c r="P28" i="24"/>
  <c r="N28" i="24"/>
  <c r="N27" i="24" s="1"/>
  <c r="N26" i="24" s="1"/>
  <c r="M28" i="24"/>
  <c r="L28" i="24"/>
  <c r="K28" i="24"/>
  <c r="J28" i="24"/>
  <c r="J27" i="24" s="1"/>
  <c r="J26" i="24" s="1"/>
  <c r="I28" i="24"/>
  <c r="H28" i="24"/>
  <c r="G28" i="24"/>
  <c r="V27" i="24"/>
  <c r="V26" i="24" s="1"/>
  <c r="V11" i="24" s="1"/>
  <c r="U27" i="24"/>
  <c r="T27" i="24"/>
  <c r="S27" i="24"/>
  <c r="R27" i="24"/>
  <c r="P27" i="24"/>
  <c r="M27" i="24"/>
  <c r="L27" i="24"/>
  <c r="K27" i="24"/>
  <c r="I27" i="24"/>
  <c r="H27" i="24"/>
  <c r="G27" i="24"/>
  <c r="T26" i="24"/>
  <c r="R26" i="24"/>
  <c r="P26" i="24"/>
  <c r="L26" i="24"/>
  <c r="K26" i="24"/>
  <c r="H26" i="24"/>
  <c r="G26" i="24"/>
  <c r="U25" i="24"/>
  <c r="S25" i="24" s="1"/>
  <c r="S23" i="24" s="1"/>
  <c r="S22" i="24" s="1"/>
  <c r="O25" i="24"/>
  <c r="K25" i="24"/>
  <c r="G25" i="24"/>
  <c r="G23" i="24" s="1"/>
  <c r="G22" i="24" s="1"/>
  <c r="U24" i="24"/>
  <c r="S24" i="24"/>
  <c r="O24" i="24"/>
  <c r="O23" i="24" s="1"/>
  <c r="O22" i="24" s="1"/>
  <c r="K24" i="24"/>
  <c r="K23" i="24" s="1"/>
  <c r="K22" i="24" s="1"/>
  <c r="K12" i="24" s="1"/>
  <c r="K11" i="24" s="1"/>
  <c r="J24" i="24"/>
  <c r="G24" i="24"/>
  <c r="V23" i="24"/>
  <c r="U23" i="24"/>
  <c r="T23" i="24"/>
  <c r="R23" i="24"/>
  <c r="Q23" i="24"/>
  <c r="P23" i="24"/>
  <c r="N23" i="24"/>
  <c r="M23" i="24"/>
  <c r="L23" i="24"/>
  <c r="J23" i="24"/>
  <c r="I23" i="24"/>
  <c r="H23" i="24"/>
  <c r="V22" i="24"/>
  <c r="U22" i="24"/>
  <c r="T22" i="24"/>
  <c r="R22" i="24"/>
  <c r="Q22" i="24"/>
  <c r="P22" i="24"/>
  <c r="N22" i="24"/>
  <c r="M22" i="24"/>
  <c r="L22" i="24"/>
  <c r="J22" i="24"/>
  <c r="I22" i="24"/>
  <c r="H22" i="24"/>
  <c r="S21" i="24"/>
  <c r="S19" i="24" s="1"/>
  <c r="S13" i="24" s="1"/>
  <c r="G21" i="24"/>
  <c r="G19" i="24" s="1"/>
  <c r="G13" i="24" s="1"/>
  <c r="G12" i="24" s="1"/>
  <c r="S20" i="24"/>
  <c r="G20" i="24"/>
  <c r="V19" i="24"/>
  <c r="U19" i="24"/>
  <c r="U13" i="24" s="1"/>
  <c r="U12" i="24" s="1"/>
  <c r="U11" i="24" s="1"/>
  <c r="T19" i="24"/>
  <c r="R19" i="24"/>
  <c r="Q19" i="24"/>
  <c r="P19" i="24"/>
  <c r="O19" i="24"/>
  <c r="N19" i="24"/>
  <c r="M19" i="24"/>
  <c r="L19" i="24"/>
  <c r="K19" i="24"/>
  <c r="J19" i="24"/>
  <c r="I19" i="24"/>
  <c r="H19" i="24"/>
  <c r="S18" i="24"/>
  <c r="O18" i="24"/>
  <c r="K18" i="24"/>
  <c r="G18" i="24"/>
  <c r="S17" i="24"/>
  <c r="O17" i="24"/>
  <c r="K17" i="24"/>
  <c r="G17" i="24"/>
  <c r="S16" i="24"/>
  <c r="O16" i="24"/>
  <c r="K16" i="24"/>
  <c r="G16" i="24"/>
  <c r="S15" i="24"/>
  <c r="R15" i="24"/>
  <c r="O15" i="24" s="1"/>
  <c r="O14" i="24" s="1"/>
  <c r="O13" i="24" s="1"/>
  <c r="O12" i="24" s="1"/>
  <c r="K15" i="24"/>
  <c r="G15" i="24"/>
  <c r="V14" i="24"/>
  <c r="U14" i="24"/>
  <c r="T14" i="24"/>
  <c r="S14" i="24"/>
  <c r="R14" i="24"/>
  <c r="R13" i="24" s="1"/>
  <c r="Q14" i="24"/>
  <c r="P14" i="24"/>
  <c r="N14" i="24"/>
  <c r="N13" i="24" s="1"/>
  <c r="N12" i="24" s="1"/>
  <c r="M14" i="24"/>
  <c r="M13" i="24" s="1"/>
  <c r="L14" i="24"/>
  <c r="K14" i="24"/>
  <c r="J14" i="24"/>
  <c r="J13" i="24" s="1"/>
  <c r="J12" i="24" s="1"/>
  <c r="I14" i="24"/>
  <c r="I13" i="24" s="1"/>
  <c r="I12" i="24" s="1"/>
  <c r="H14" i="24"/>
  <c r="G14" i="24"/>
  <c r="V13" i="24"/>
  <c r="T13" i="24"/>
  <c r="Q13" i="24"/>
  <c r="Q12" i="24" s="1"/>
  <c r="P13" i="24"/>
  <c r="L13" i="24"/>
  <c r="K13" i="24"/>
  <c r="H13" i="24"/>
  <c r="V12" i="24"/>
  <c r="T12" i="24"/>
  <c r="R12" i="24"/>
  <c r="P12" i="24"/>
  <c r="M12" i="24"/>
  <c r="L12" i="24"/>
  <c r="H12" i="24"/>
  <c r="I11" i="24"/>
  <c r="F8" i="22"/>
  <c r="C8" i="22"/>
  <c r="J19" i="21"/>
  <c r="F19" i="21"/>
  <c r="J18" i="21"/>
  <c r="F18" i="21"/>
  <c r="J17" i="21"/>
  <c r="F17" i="21"/>
  <c r="J16" i="21"/>
  <c r="F16" i="21"/>
  <c r="J15" i="21"/>
  <c r="F15" i="21"/>
  <c r="J14" i="21"/>
  <c r="F14" i="21"/>
  <c r="J13" i="21"/>
  <c r="F13" i="21"/>
  <c r="J12" i="21"/>
  <c r="J11" i="21" s="1"/>
  <c r="F12" i="21"/>
  <c r="G11" i="21"/>
  <c r="F11" i="21"/>
  <c r="E11" i="21"/>
  <c r="D11" i="21"/>
  <c r="C11" i="21"/>
  <c r="C46" i="20"/>
  <c r="C45" i="20"/>
  <c r="C44" i="20"/>
  <c r="C43" i="20"/>
  <c r="C42" i="20"/>
  <c r="C41" i="20"/>
  <c r="C40" i="20"/>
  <c r="C39" i="20"/>
  <c r="M38" i="20"/>
  <c r="C38" i="20" s="1"/>
  <c r="M37" i="20"/>
  <c r="C37" i="20"/>
  <c r="M36" i="20"/>
  <c r="C36" i="20" s="1"/>
  <c r="P35" i="20"/>
  <c r="M35" i="20"/>
  <c r="C35" i="20"/>
  <c r="C34" i="20"/>
  <c r="C33" i="20"/>
  <c r="C32" i="20"/>
  <c r="R31" i="20"/>
  <c r="R10" i="20" s="1"/>
  <c r="Q31" i="20"/>
  <c r="P31" i="20"/>
  <c r="O31" i="20"/>
  <c r="O10" i="20" s="1"/>
  <c r="N31" i="20"/>
  <c r="N10" i="20" s="1"/>
  <c r="L31" i="20"/>
  <c r="K31" i="20"/>
  <c r="K10" i="20" s="1"/>
  <c r="J31" i="20"/>
  <c r="J10" i="20" s="1"/>
  <c r="I31" i="20"/>
  <c r="H31" i="20"/>
  <c r="G31" i="20"/>
  <c r="G10" i="20" s="1"/>
  <c r="F31" i="20"/>
  <c r="E31" i="20"/>
  <c r="E10" i="20" s="1"/>
  <c r="D31" i="20"/>
  <c r="M30" i="20"/>
  <c r="F30" i="20"/>
  <c r="F10" i="20" s="1"/>
  <c r="M29" i="20"/>
  <c r="C29" i="20"/>
  <c r="M28" i="20"/>
  <c r="C28" i="20" s="1"/>
  <c r="G28" i="20"/>
  <c r="C27" i="20"/>
  <c r="M26" i="20"/>
  <c r="C26" i="20" s="1"/>
  <c r="M25" i="20"/>
  <c r="C25" i="20"/>
  <c r="M24" i="20"/>
  <c r="C24" i="20" s="1"/>
  <c r="M23" i="20"/>
  <c r="C23" i="20"/>
  <c r="M22" i="20"/>
  <c r="C22" i="20" s="1"/>
  <c r="M21" i="20"/>
  <c r="C21" i="20"/>
  <c r="M20" i="20"/>
  <c r="C20" i="20" s="1"/>
  <c r="M19" i="20"/>
  <c r="C19" i="20"/>
  <c r="M18" i="20"/>
  <c r="C18" i="20" s="1"/>
  <c r="M17" i="20"/>
  <c r="C17" i="20"/>
  <c r="M16" i="20"/>
  <c r="C16" i="20" s="1"/>
  <c r="P15" i="20"/>
  <c r="M15" i="20"/>
  <c r="C15" i="20"/>
  <c r="M14" i="20"/>
  <c r="C14" i="20"/>
  <c r="M13" i="20"/>
  <c r="C13" i="20"/>
  <c r="M12" i="20"/>
  <c r="C12" i="20"/>
  <c r="P11" i="20"/>
  <c r="M11" i="20"/>
  <c r="Q10" i="20"/>
  <c r="P10" i="20"/>
  <c r="L10" i="20"/>
  <c r="I10" i="20"/>
  <c r="H10" i="20"/>
  <c r="D10" i="20"/>
  <c r="F15" i="19"/>
  <c r="F11" i="19" s="1"/>
  <c r="C15" i="19"/>
  <c r="K14" i="19"/>
  <c r="C14" i="19" s="1"/>
  <c r="D14" i="19"/>
  <c r="K13" i="19"/>
  <c r="C13" i="19" s="1"/>
  <c r="C11" i="19" s="1"/>
  <c r="N12" i="19"/>
  <c r="L12" i="19"/>
  <c r="K12" i="19"/>
  <c r="H12" i="19"/>
  <c r="F12" i="19"/>
  <c r="D12" i="19"/>
  <c r="C12" i="19"/>
  <c r="O11" i="19"/>
  <c r="N11" i="19"/>
  <c r="M11" i="19"/>
  <c r="L11" i="19"/>
  <c r="J11" i="19"/>
  <c r="I11" i="19"/>
  <c r="H11" i="19"/>
  <c r="G11" i="19"/>
  <c r="E11" i="19"/>
  <c r="D11" i="19"/>
  <c r="H47" i="18"/>
  <c r="C47" i="18"/>
  <c r="H46" i="18"/>
  <c r="C46" i="18"/>
  <c r="H45" i="18"/>
  <c r="C45" i="18"/>
  <c r="H44" i="18"/>
  <c r="C44" i="18" s="1"/>
  <c r="H43" i="18"/>
  <c r="C43" i="18"/>
  <c r="H42" i="18"/>
  <c r="C42" i="18" s="1"/>
  <c r="H41" i="18"/>
  <c r="C41" i="18"/>
  <c r="H40" i="18"/>
  <c r="C40" i="18" s="1"/>
  <c r="H39" i="18"/>
  <c r="C39" i="18"/>
  <c r="H38" i="18"/>
  <c r="C38" i="18" s="1"/>
  <c r="H37" i="18"/>
  <c r="C37" i="18"/>
  <c r="H36" i="18"/>
  <c r="C36" i="18" s="1"/>
  <c r="H35" i="18"/>
  <c r="C35" i="18"/>
  <c r="H34" i="18"/>
  <c r="C34" i="18" s="1"/>
  <c r="H33" i="18"/>
  <c r="C33" i="18"/>
  <c r="H32" i="18"/>
  <c r="H30" i="18" s="1"/>
  <c r="H31" i="18"/>
  <c r="C31" i="18"/>
  <c r="K30" i="18"/>
  <c r="K9" i="18" s="1"/>
  <c r="J30" i="18"/>
  <c r="J9" i="18" s="1"/>
  <c r="I30" i="18"/>
  <c r="G30" i="18"/>
  <c r="G9" i="18" s="1"/>
  <c r="F30" i="18"/>
  <c r="F9" i="18" s="1"/>
  <c r="E30" i="18"/>
  <c r="D30" i="18"/>
  <c r="H29" i="18"/>
  <c r="C29" i="18" s="1"/>
  <c r="H28" i="18"/>
  <c r="C28" i="18"/>
  <c r="H27" i="18"/>
  <c r="C27" i="18" s="1"/>
  <c r="H26" i="18"/>
  <c r="C26" i="18"/>
  <c r="H25" i="18"/>
  <c r="C25" i="18" s="1"/>
  <c r="H24" i="18"/>
  <c r="C24" i="18"/>
  <c r="H23" i="18"/>
  <c r="C23" i="18" s="1"/>
  <c r="H22" i="18"/>
  <c r="C22" i="18"/>
  <c r="H21" i="18"/>
  <c r="C21" i="18" s="1"/>
  <c r="H20" i="18"/>
  <c r="C20" i="18"/>
  <c r="H19" i="18"/>
  <c r="C19" i="18" s="1"/>
  <c r="H18" i="18"/>
  <c r="C18" i="18"/>
  <c r="H17" i="18"/>
  <c r="C17" i="18" s="1"/>
  <c r="H16" i="18"/>
  <c r="C16" i="18"/>
  <c r="H15" i="18"/>
  <c r="C15" i="18" s="1"/>
  <c r="H14" i="18"/>
  <c r="C14" i="18"/>
  <c r="H13" i="18"/>
  <c r="C13" i="18" s="1"/>
  <c r="H12" i="18"/>
  <c r="C12" i="18"/>
  <c r="H11" i="18"/>
  <c r="C11" i="18" s="1"/>
  <c r="H10" i="18"/>
  <c r="E10" i="18"/>
  <c r="C10" i="18" s="1"/>
  <c r="I9" i="18"/>
  <c r="D9" i="18"/>
  <c r="C32" i="17"/>
  <c r="C27" i="17"/>
  <c r="C26" i="17"/>
  <c r="C25" i="17" s="1"/>
  <c r="C13" i="17" s="1"/>
  <c r="C10" i="17" s="1"/>
  <c r="C8" i="17" s="1"/>
  <c r="C24" i="17"/>
  <c r="C22" i="17"/>
  <c r="C20" i="17"/>
  <c r="C11" i="17"/>
  <c r="C67" i="16"/>
  <c r="C66" i="16"/>
  <c r="C65" i="16"/>
  <c r="C64" i="16"/>
  <c r="C63" i="16"/>
  <c r="C62" i="16"/>
  <c r="C61" i="16"/>
  <c r="C60" i="16"/>
  <c r="C59" i="16"/>
  <c r="C58" i="16"/>
  <c r="C57" i="16"/>
  <c r="C56" i="16"/>
  <c r="C55" i="16"/>
  <c r="C54" i="16"/>
  <c r="E53" i="16"/>
  <c r="D53" i="16"/>
  <c r="C53" i="16" s="1"/>
  <c r="C52" i="16"/>
  <c r="C51" i="16"/>
  <c r="C50" i="16"/>
  <c r="C49" i="16"/>
  <c r="C48" i="16"/>
  <c r="C47" i="16"/>
  <c r="E46" i="16"/>
  <c r="C46" i="16" s="1"/>
  <c r="D46" i="16"/>
  <c r="E45" i="16"/>
  <c r="E43" i="16" s="1"/>
  <c r="E28" i="16" s="1"/>
  <c r="D45" i="16"/>
  <c r="D39" i="16"/>
  <c r="C39" i="16"/>
  <c r="D36" i="16"/>
  <c r="C36" i="16"/>
  <c r="C35" i="16"/>
  <c r="C34" i="16"/>
  <c r="D33" i="16"/>
  <c r="C33" i="16" s="1"/>
  <c r="C32" i="16"/>
  <c r="C31" i="16"/>
  <c r="D30" i="16"/>
  <c r="D29" i="16" s="1"/>
  <c r="E29" i="16"/>
  <c r="C27" i="16"/>
  <c r="E24" i="16"/>
  <c r="C24" i="16" s="1"/>
  <c r="D24" i="16"/>
  <c r="C21" i="16"/>
  <c r="C20" i="16"/>
  <c r="C19" i="16"/>
  <c r="C18" i="16"/>
  <c r="C17" i="16"/>
  <c r="C16" i="16"/>
  <c r="C15" i="16"/>
  <c r="E14" i="16"/>
  <c r="E13" i="16" s="1"/>
  <c r="E12" i="16" s="1"/>
  <c r="D14" i="16"/>
  <c r="D13" i="16" s="1"/>
  <c r="D36" i="15"/>
  <c r="D31" i="15" s="1"/>
  <c r="C36" i="15"/>
  <c r="C31" i="15" s="1"/>
  <c r="D26" i="15"/>
  <c r="C26" i="15"/>
  <c r="D20" i="15"/>
  <c r="C20" i="15"/>
  <c r="D11" i="15"/>
  <c r="D10" i="15" s="1"/>
  <c r="D9" i="15" s="1"/>
  <c r="C11" i="15"/>
  <c r="C10" i="15" s="1"/>
  <c r="C9" i="15" s="1"/>
  <c r="E27" i="14"/>
  <c r="E25" i="14"/>
  <c r="E31" i="14"/>
  <c r="D27" i="14"/>
  <c r="D25" i="14" s="1"/>
  <c r="D31" i="14"/>
  <c r="F31" i="14" s="1"/>
  <c r="C27" i="14"/>
  <c r="C25" i="14" s="1"/>
  <c r="C31" i="14" s="1"/>
  <c r="F28" i="14"/>
  <c r="F27" i="14"/>
  <c r="F26" i="14"/>
  <c r="F25" i="14"/>
  <c r="F22" i="14"/>
  <c r="E20" i="14"/>
  <c r="D20" i="14"/>
  <c r="C20" i="14"/>
  <c r="F19" i="14"/>
  <c r="D18" i="14"/>
  <c r="C18" i="14"/>
  <c r="F17" i="14"/>
  <c r="F16" i="14"/>
  <c r="F14" i="14"/>
  <c r="E13" i="14"/>
  <c r="D13" i="14"/>
  <c r="C13" i="14"/>
  <c r="F12" i="14"/>
  <c r="D11" i="14"/>
  <c r="C11" i="14"/>
  <c r="F27" i="13"/>
  <c r="E25" i="13"/>
  <c r="E19" i="13" s="1"/>
  <c r="D25" i="13"/>
  <c r="C25" i="13"/>
  <c r="F23" i="13"/>
  <c r="D22" i="13"/>
  <c r="F22" i="13" s="1"/>
  <c r="F21" i="13"/>
  <c r="E20" i="13"/>
  <c r="C20" i="13"/>
  <c r="C19" i="13" s="1"/>
  <c r="D18" i="13"/>
  <c r="E16" i="13"/>
  <c r="F16" i="13" s="1"/>
  <c r="D16" i="13"/>
  <c r="D14" i="13" s="1"/>
  <c r="D15" i="13"/>
  <c r="F15" i="13"/>
  <c r="E14" i="13"/>
  <c r="C14" i="13"/>
  <c r="C10" i="13" s="1"/>
  <c r="D11" i="13"/>
  <c r="D13" i="13"/>
  <c r="F13" i="13" s="1"/>
  <c r="F12" i="13"/>
  <c r="E11" i="13"/>
  <c r="F11" i="13"/>
  <c r="C11" i="13"/>
  <c r="S55" i="12"/>
  <c r="G55" i="12"/>
  <c r="S54" i="12"/>
  <c r="G54" i="12"/>
  <c r="S53" i="12"/>
  <c r="G53" i="12"/>
  <c r="S52" i="12"/>
  <c r="G52" i="12"/>
  <c r="S51" i="12"/>
  <c r="S50" i="12" s="1"/>
  <c r="G51" i="12"/>
  <c r="V50" i="12"/>
  <c r="V46" i="12" s="1"/>
  <c r="V45" i="12" s="1"/>
  <c r="U50" i="12"/>
  <c r="T50" i="12"/>
  <c r="T46" i="12" s="1"/>
  <c r="T45" i="12" s="1"/>
  <c r="R50" i="12"/>
  <c r="R46" i="12" s="1"/>
  <c r="R45" i="12" s="1"/>
  <c r="Q50" i="12"/>
  <c r="P50" i="12"/>
  <c r="P46" i="12" s="1"/>
  <c r="P45" i="12" s="1"/>
  <c r="O50" i="12"/>
  <c r="N50" i="12"/>
  <c r="N46" i="12" s="1"/>
  <c r="N45" i="12" s="1"/>
  <c r="M50" i="12"/>
  <c r="L50" i="12"/>
  <c r="L46" i="12" s="1"/>
  <c r="L45" i="12" s="1"/>
  <c r="K50" i="12"/>
  <c r="J50" i="12"/>
  <c r="J46" i="12" s="1"/>
  <c r="J45" i="12" s="1"/>
  <c r="I50" i="12"/>
  <c r="H50" i="12"/>
  <c r="H46" i="12" s="1"/>
  <c r="H45" i="12" s="1"/>
  <c r="G50" i="12"/>
  <c r="S49" i="12"/>
  <c r="O49" i="12"/>
  <c r="K49" i="12"/>
  <c r="K47" i="12" s="1"/>
  <c r="K46" i="12" s="1"/>
  <c r="K45" i="12" s="1"/>
  <c r="G49" i="12"/>
  <c r="S48" i="12"/>
  <c r="R48" i="12"/>
  <c r="O48" i="12"/>
  <c r="O47" i="12" s="1"/>
  <c r="K48" i="12"/>
  <c r="G48" i="12"/>
  <c r="V47" i="12"/>
  <c r="U47" i="12"/>
  <c r="U46" i="12" s="1"/>
  <c r="U45" i="12" s="1"/>
  <c r="T47" i="12"/>
  <c r="S47" i="12"/>
  <c r="R47" i="12"/>
  <c r="Q47" i="12"/>
  <c r="Q46" i="12" s="1"/>
  <c r="Q45" i="12" s="1"/>
  <c r="P47" i="12"/>
  <c r="N47" i="12"/>
  <c r="M47" i="12"/>
  <c r="M46" i="12" s="1"/>
  <c r="M45" i="12" s="1"/>
  <c r="L47" i="12"/>
  <c r="J47" i="12"/>
  <c r="I47" i="12"/>
  <c r="H47" i="12"/>
  <c r="G47" i="12"/>
  <c r="O46" i="12"/>
  <c r="O45" i="12" s="1"/>
  <c r="I46" i="12"/>
  <c r="G46" i="12"/>
  <c r="I45" i="12"/>
  <c r="G45" i="12"/>
  <c r="S44" i="12"/>
  <c r="R44" i="12"/>
  <c r="O44" i="12" s="1"/>
  <c r="O43" i="12" s="1"/>
  <c r="O42" i="12" s="1"/>
  <c r="O41" i="12" s="1"/>
  <c r="K44" i="12"/>
  <c r="K43" i="12" s="1"/>
  <c r="K42" i="12" s="1"/>
  <c r="K41" i="12" s="1"/>
  <c r="G44" i="12"/>
  <c r="V43" i="12"/>
  <c r="V42" i="12" s="1"/>
  <c r="V41" i="12" s="1"/>
  <c r="U43" i="12"/>
  <c r="T43" i="12"/>
  <c r="S43" i="12"/>
  <c r="Q43" i="12"/>
  <c r="P43" i="12"/>
  <c r="N43" i="12"/>
  <c r="N42" i="12" s="1"/>
  <c r="M43" i="12"/>
  <c r="M42" i="12" s="1"/>
  <c r="M41" i="12" s="1"/>
  <c r="L43" i="12"/>
  <c r="J43" i="12"/>
  <c r="I43" i="12"/>
  <c r="I42" i="12" s="1"/>
  <c r="H43" i="12"/>
  <c r="H42" i="12" s="1"/>
  <c r="G43" i="12"/>
  <c r="U42" i="12"/>
  <c r="U41" i="12" s="1"/>
  <c r="T42" i="12"/>
  <c r="T41" i="12" s="1"/>
  <c r="S42" i="12"/>
  <c r="Q42" i="12"/>
  <c r="Q41" i="12" s="1"/>
  <c r="P42" i="12"/>
  <c r="P41" i="12" s="1"/>
  <c r="L42" i="12"/>
  <c r="L41" i="12" s="1"/>
  <c r="J42" i="12"/>
  <c r="J41" i="12" s="1"/>
  <c r="G42" i="12"/>
  <c r="S41" i="12"/>
  <c r="N41" i="12"/>
  <c r="I41" i="12"/>
  <c r="H41" i="12"/>
  <c r="H11" i="12" s="1"/>
  <c r="G41" i="12"/>
  <c r="S40" i="12"/>
  <c r="Q40" i="12"/>
  <c r="O40" i="12"/>
  <c r="O39" i="12" s="1"/>
  <c r="O38" i="12" s="1"/>
  <c r="K40" i="12"/>
  <c r="G40" i="12"/>
  <c r="V39" i="12"/>
  <c r="U39" i="12"/>
  <c r="U38" i="12" s="1"/>
  <c r="T39" i="12"/>
  <c r="S39" i="12"/>
  <c r="R39" i="12"/>
  <c r="Q39" i="12"/>
  <c r="Q38" i="12" s="1"/>
  <c r="Q33" i="12" s="1"/>
  <c r="Q11" i="12" s="1"/>
  <c r="P39" i="12"/>
  <c r="N39" i="12"/>
  <c r="M39" i="12"/>
  <c r="L39" i="12"/>
  <c r="K39" i="12"/>
  <c r="J39" i="12"/>
  <c r="I39" i="12"/>
  <c r="H39" i="12"/>
  <c r="G39" i="12"/>
  <c r="V38" i="12"/>
  <c r="T38" i="12"/>
  <c r="S38" i="12"/>
  <c r="R38" i="12"/>
  <c r="P38" i="12"/>
  <c r="N38" i="12"/>
  <c r="M38" i="12"/>
  <c r="M33" i="12" s="1"/>
  <c r="L38" i="12"/>
  <c r="K38" i="12"/>
  <c r="J38" i="12"/>
  <c r="I38" i="12"/>
  <c r="I33" i="12" s="1"/>
  <c r="I11" i="12" s="1"/>
  <c r="H38" i="12"/>
  <c r="G38" i="12"/>
  <c r="U37" i="12"/>
  <c r="U35" i="12" s="1"/>
  <c r="U34" i="12" s="1"/>
  <c r="O37" i="12"/>
  <c r="K37" i="12"/>
  <c r="G37" i="12"/>
  <c r="S36" i="12"/>
  <c r="O36" i="12"/>
  <c r="K36" i="12"/>
  <c r="G36" i="12"/>
  <c r="G35" i="12" s="1"/>
  <c r="G34" i="12" s="1"/>
  <c r="G33" i="12" s="1"/>
  <c r="V35" i="12"/>
  <c r="T35" i="12"/>
  <c r="R35" i="12"/>
  <c r="R34" i="12" s="1"/>
  <c r="R33" i="12" s="1"/>
  <c r="Q35" i="12"/>
  <c r="P35" i="12"/>
  <c r="O35" i="12"/>
  <c r="O34" i="12" s="1"/>
  <c r="O33" i="12" s="1"/>
  <c r="N35" i="12"/>
  <c r="N34" i="12" s="1"/>
  <c r="N33" i="12" s="1"/>
  <c r="M35" i="12"/>
  <c r="L35" i="12"/>
  <c r="K35" i="12"/>
  <c r="K34" i="12" s="1"/>
  <c r="K33" i="12" s="1"/>
  <c r="J35" i="12"/>
  <c r="J34" i="12" s="1"/>
  <c r="J33" i="12" s="1"/>
  <c r="I35" i="12"/>
  <c r="H35" i="12"/>
  <c r="V34" i="12"/>
  <c r="V33" i="12" s="1"/>
  <c r="T34" i="12"/>
  <c r="Q34" i="12"/>
  <c r="P34" i="12"/>
  <c r="M34" i="12"/>
  <c r="L34" i="12"/>
  <c r="I34" i="12"/>
  <c r="H34" i="12"/>
  <c r="T33" i="12"/>
  <c r="P33" i="12"/>
  <c r="L33" i="12"/>
  <c r="H33" i="12"/>
  <c r="S32" i="12"/>
  <c r="S31" i="12" s="1"/>
  <c r="S30" i="12" s="1"/>
  <c r="O32" i="12"/>
  <c r="K32" i="12"/>
  <c r="G32" i="12"/>
  <c r="V31" i="12"/>
  <c r="U31" i="12"/>
  <c r="T31" i="12"/>
  <c r="R31" i="12"/>
  <c r="Q31" i="12"/>
  <c r="P31" i="12"/>
  <c r="O31" i="12"/>
  <c r="N31" i="12"/>
  <c r="M31" i="12"/>
  <c r="L31" i="12"/>
  <c r="K31" i="12"/>
  <c r="J31" i="12"/>
  <c r="I31" i="12"/>
  <c r="H31" i="12"/>
  <c r="G31" i="12"/>
  <c r="V30" i="12"/>
  <c r="V26" i="12" s="1"/>
  <c r="U30" i="12"/>
  <c r="T30" i="12"/>
  <c r="R30" i="12"/>
  <c r="R26" i="12" s="1"/>
  <c r="Q30" i="12"/>
  <c r="P30" i="12"/>
  <c r="O30" i="12"/>
  <c r="N30" i="12"/>
  <c r="N26" i="12" s="1"/>
  <c r="M30" i="12"/>
  <c r="L30" i="12"/>
  <c r="K30" i="12"/>
  <c r="J30" i="12"/>
  <c r="J26" i="12" s="1"/>
  <c r="I30" i="12"/>
  <c r="H30" i="12"/>
  <c r="G30" i="12"/>
  <c r="S29" i="12"/>
  <c r="Q29" i="12"/>
  <c r="O29" i="12"/>
  <c r="K29" i="12"/>
  <c r="G29" i="12"/>
  <c r="V28" i="12"/>
  <c r="U28" i="12"/>
  <c r="T28" i="12"/>
  <c r="S28" i="12"/>
  <c r="R28" i="12"/>
  <c r="Q28" i="12"/>
  <c r="P28" i="12"/>
  <c r="O28" i="12"/>
  <c r="N28" i="12"/>
  <c r="M28" i="12"/>
  <c r="L28" i="12"/>
  <c r="K28" i="12"/>
  <c r="J28" i="12"/>
  <c r="I28" i="12"/>
  <c r="H28" i="12"/>
  <c r="G28" i="12"/>
  <c r="V27" i="12"/>
  <c r="U27" i="12"/>
  <c r="T27" i="12"/>
  <c r="S27" i="12"/>
  <c r="S26" i="12" s="1"/>
  <c r="R27" i="12"/>
  <c r="Q27" i="12"/>
  <c r="P27" i="12"/>
  <c r="O27" i="12"/>
  <c r="O26" i="12" s="1"/>
  <c r="N27" i="12"/>
  <c r="M27" i="12"/>
  <c r="L27" i="12"/>
  <c r="K27" i="12"/>
  <c r="J27" i="12"/>
  <c r="I27" i="12"/>
  <c r="H27" i="12"/>
  <c r="G27" i="12"/>
  <c r="U26" i="12"/>
  <c r="T26" i="12"/>
  <c r="Q26" i="12"/>
  <c r="P26" i="12"/>
  <c r="M26" i="12"/>
  <c r="L26" i="12"/>
  <c r="K26" i="12"/>
  <c r="I26" i="12"/>
  <c r="H26" i="12"/>
  <c r="G26" i="12"/>
  <c r="U25" i="12"/>
  <c r="S25" i="12"/>
  <c r="O25" i="12"/>
  <c r="K25" i="12"/>
  <c r="K23" i="12" s="1"/>
  <c r="K22" i="12" s="1"/>
  <c r="G25" i="12"/>
  <c r="U24" i="12"/>
  <c r="S24" i="12"/>
  <c r="O24" i="12"/>
  <c r="O23" i="12" s="1"/>
  <c r="O22" i="12" s="1"/>
  <c r="K24" i="12"/>
  <c r="J24" i="12"/>
  <c r="G24" i="12"/>
  <c r="V23" i="12"/>
  <c r="U23" i="12"/>
  <c r="T23" i="12"/>
  <c r="S23" i="12"/>
  <c r="R23" i="12"/>
  <c r="Q23" i="12"/>
  <c r="P23" i="12"/>
  <c r="N23" i="12"/>
  <c r="M23" i="12"/>
  <c r="L23" i="12"/>
  <c r="J23" i="12"/>
  <c r="I23" i="12"/>
  <c r="H23" i="12"/>
  <c r="G23" i="12"/>
  <c r="V22" i="12"/>
  <c r="U22" i="12"/>
  <c r="T22" i="12"/>
  <c r="S22" i="12"/>
  <c r="R22" i="12"/>
  <c r="Q22" i="12"/>
  <c r="P22" i="12"/>
  <c r="N22" i="12"/>
  <c r="M22" i="12"/>
  <c r="L22" i="12"/>
  <c r="J22" i="12"/>
  <c r="I22" i="12"/>
  <c r="H22" i="12"/>
  <c r="G22" i="12"/>
  <c r="S21" i="12"/>
  <c r="S19" i="12" s="1"/>
  <c r="G21" i="12"/>
  <c r="S20" i="12"/>
  <c r="G20" i="12"/>
  <c r="V19" i="12"/>
  <c r="V13" i="12" s="1"/>
  <c r="V12" i="12" s="1"/>
  <c r="U19" i="12"/>
  <c r="T19" i="12"/>
  <c r="R19" i="12"/>
  <c r="R13" i="12" s="1"/>
  <c r="R12" i="12" s="1"/>
  <c r="Q19" i="12"/>
  <c r="P19" i="12"/>
  <c r="O19" i="12"/>
  <c r="N19" i="12"/>
  <c r="N13" i="12" s="1"/>
  <c r="N12" i="12" s="1"/>
  <c r="M19" i="12"/>
  <c r="L19" i="12"/>
  <c r="K19" i="12"/>
  <c r="J19" i="12"/>
  <c r="J13" i="12" s="1"/>
  <c r="J12" i="12" s="1"/>
  <c r="I19" i="12"/>
  <c r="H19" i="12"/>
  <c r="G19" i="12"/>
  <c r="S18" i="12"/>
  <c r="O18" i="12"/>
  <c r="K18" i="12"/>
  <c r="G18" i="12"/>
  <c r="S17" i="12"/>
  <c r="O17" i="12"/>
  <c r="K17" i="12"/>
  <c r="G17" i="12"/>
  <c r="S16" i="12"/>
  <c r="O16" i="12"/>
  <c r="K16" i="12"/>
  <c r="G16" i="12"/>
  <c r="S15" i="12"/>
  <c r="S14" i="12" s="1"/>
  <c r="R15" i="12"/>
  <c r="O15" i="12" s="1"/>
  <c r="O14" i="12" s="1"/>
  <c r="O13" i="12" s="1"/>
  <c r="O12" i="12" s="1"/>
  <c r="K15" i="12"/>
  <c r="K14" i="12" s="1"/>
  <c r="K13" i="12" s="1"/>
  <c r="G15" i="12"/>
  <c r="V14" i="12"/>
  <c r="U14" i="12"/>
  <c r="T14" i="12"/>
  <c r="R14" i="12"/>
  <c r="Q14" i="12"/>
  <c r="P14" i="12"/>
  <c r="N14" i="12"/>
  <c r="M14" i="12"/>
  <c r="L14" i="12"/>
  <c r="L13" i="12" s="1"/>
  <c r="L12" i="12" s="1"/>
  <c r="L11" i="12" s="1"/>
  <c r="J14" i="12"/>
  <c r="I14" i="12"/>
  <c r="H14" i="12"/>
  <c r="G14" i="12"/>
  <c r="U13" i="12"/>
  <c r="T13" i="12"/>
  <c r="Q13" i="12"/>
  <c r="P13" i="12"/>
  <c r="M13" i="12"/>
  <c r="I13" i="12"/>
  <c r="H13" i="12"/>
  <c r="G13" i="12"/>
  <c r="U12" i="12"/>
  <c r="T12" i="12"/>
  <c r="T11" i="12" s="1"/>
  <c r="Q12" i="12"/>
  <c r="P12" i="12"/>
  <c r="M12" i="12"/>
  <c r="I12" i="12"/>
  <c r="H12" i="12"/>
  <c r="G12" i="12"/>
  <c r="F15" i="7"/>
  <c r="C15" i="7"/>
  <c r="K14" i="7"/>
  <c r="D14" i="7"/>
  <c r="K13" i="7"/>
  <c r="C13" i="7"/>
  <c r="N12" i="7"/>
  <c r="L12" i="7"/>
  <c r="K12" i="7"/>
  <c r="H12" i="7"/>
  <c r="H11" i="7" s="1"/>
  <c r="F12" i="7"/>
  <c r="D12" i="7"/>
  <c r="O11" i="7"/>
  <c r="N11" i="7"/>
  <c r="M11" i="7"/>
  <c r="L11" i="7"/>
  <c r="K11" i="7"/>
  <c r="J11" i="7"/>
  <c r="I11" i="7"/>
  <c r="G11" i="7"/>
  <c r="F11" i="7"/>
  <c r="E11" i="7"/>
  <c r="J13" i="9"/>
  <c r="J14" i="9"/>
  <c r="J15" i="9"/>
  <c r="J16" i="9"/>
  <c r="J17" i="9"/>
  <c r="J18" i="9"/>
  <c r="J19" i="9"/>
  <c r="J12" i="9"/>
  <c r="F13" i="9"/>
  <c r="F14" i="9"/>
  <c r="F15" i="9"/>
  <c r="F16" i="9"/>
  <c r="F17" i="9"/>
  <c r="F18" i="9"/>
  <c r="F19" i="9"/>
  <c r="F12" i="9"/>
  <c r="F11" i="9" s="1"/>
  <c r="E11" i="9"/>
  <c r="C46" i="8"/>
  <c r="C45" i="8"/>
  <c r="C44" i="8"/>
  <c r="C43" i="8"/>
  <c r="C42" i="8"/>
  <c r="C41" i="8"/>
  <c r="C40" i="8"/>
  <c r="C39" i="8"/>
  <c r="M38" i="8"/>
  <c r="C38" i="8"/>
  <c r="M37" i="8"/>
  <c r="C37" i="8" s="1"/>
  <c r="M36" i="8"/>
  <c r="C36" i="8"/>
  <c r="P35" i="8"/>
  <c r="M35" i="8"/>
  <c r="C34" i="8"/>
  <c r="C33" i="8"/>
  <c r="C32" i="8"/>
  <c r="R31" i="8"/>
  <c r="Q31" i="8"/>
  <c r="Q10" i="8" s="1"/>
  <c r="P31" i="8"/>
  <c r="O31" i="8"/>
  <c r="N31" i="8"/>
  <c r="M31" i="8"/>
  <c r="L31" i="8"/>
  <c r="L10" i="8" s="1"/>
  <c r="K31" i="8"/>
  <c r="J31" i="8"/>
  <c r="I31" i="8"/>
  <c r="I10" i="8" s="1"/>
  <c r="H31" i="8"/>
  <c r="H10" i="8" s="1"/>
  <c r="G31" i="8"/>
  <c r="F31" i="8"/>
  <c r="E31" i="8"/>
  <c r="E10" i="8" s="1"/>
  <c r="D31" i="8"/>
  <c r="M30" i="8"/>
  <c r="F30" i="8"/>
  <c r="F10" i="8" s="1"/>
  <c r="C30" i="8"/>
  <c r="M29" i="8"/>
  <c r="C29" i="8" s="1"/>
  <c r="M28" i="8"/>
  <c r="C28" i="8" s="1"/>
  <c r="G28" i="8"/>
  <c r="C27" i="8"/>
  <c r="M26" i="8"/>
  <c r="C26" i="8" s="1"/>
  <c r="M25" i="8"/>
  <c r="C25" i="8" s="1"/>
  <c r="M24" i="8"/>
  <c r="C24" i="8"/>
  <c r="M23" i="8"/>
  <c r="C23" i="8" s="1"/>
  <c r="M22" i="8"/>
  <c r="C22" i="8"/>
  <c r="M21" i="8"/>
  <c r="C21" i="8" s="1"/>
  <c r="M20" i="8"/>
  <c r="C20" i="8" s="1"/>
  <c r="M19" i="8"/>
  <c r="C19" i="8" s="1"/>
  <c r="M18" i="8"/>
  <c r="C18" i="8" s="1"/>
  <c r="M17" i="8"/>
  <c r="C17" i="8" s="1"/>
  <c r="M16" i="8"/>
  <c r="C16" i="8"/>
  <c r="P15" i="8"/>
  <c r="M15" i="8"/>
  <c r="C15" i="8"/>
  <c r="M14" i="8"/>
  <c r="C14" i="8" s="1"/>
  <c r="M13" i="8"/>
  <c r="C13" i="8"/>
  <c r="M12" i="8"/>
  <c r="C12" i="8" s="1"/>
  <c r="P11" i="8"/>
  <c r="M11" i="8"/>
  <c r="C11" i="8" s="1"/>
  <c r="R10" i="8"/>
  <c r="P10" i="8"/>
  <c r="O10" i="8"/>
  <c r="N10" i="8"/>
  <c r="K10" i="8"/>
  <c r="J10" i="8"/>
  <c r="G10" i="8"/>
  <c r="D10" i="8"/>
  <c r="D30" i="6"/>
  <c r="D9" i="6"/>
  <c r="E10" i="6"/>
  <c r="E30" i="6"/>
  <c r="F30" i="6"/>
  <c r="F9" i="6"/>
  <c r="G30" i="6"/>
  <c r="G9" i="6" s="1"/>
  <c r="H10" i="6"/>
  <c r="H11" i="6"/>
  <c r="C11" i="6" s="1"/>
  <c r="H12" i="6"/>
  <c r="C12" i="6" s="1"/>
  <c r="H13" i="6"/>
  <c r="H14" i="6"/>
  <c r="H15" i="6"/>
  <c r="C15" i="6" s="1"/>
  <c r="H16" i="6"/>
  <c r="C16" i="6" s="1"/>
  <c r="H17" i="6"/>
  <c r="H18" i="6"/>
  <c r="H19" i="6"/>
  <c r="C19" i="6" s="1"/>
  <c r="H20" i="6"/>
  <c r="H21" i="6"/>
  <c r="H22" i="6"/>
  <c r="H23" i="6"/>
  <c r="C23" i="6" s="1"/>
  <c r="H24" i="6"/>
  <c r="H25" i="6"/>
  <c r="H26" i="6"/>
  <c r="H27" i="6"/>
  <c r="C27" i="6" s="1"/>
  <c r="H28" i="6"/>
  <c r="C28" i="6" s="1"/>
  <c r="H29" i="6"/>
  <c r="H31" i="6"/>
  <c r="H32" i="6"/>
  <c r="H33" i="6"/>
  <c r="C33" i="6" s="1"/>
  <c r="H34" i="6"/>
  <c r="H35" i="6"/>
  <c r="H36" i="6"/>
  <c r="H37" i="6"/>
  <c r="C37" i="6" s="1"/>
  <c r="H38" i="6"/>
  <c r="H39" i="6"/>
  <c r="H40" i="6"/>
  <c r="H41" i="6"/>
  <c r="C41" i="6" s="1"/>
  <c r="H42" i="6"/>
  <c r="H43" i="6"/>
  <c r="H44" i="6"/>
  <c r="H45" i="6"/>
  <c r="C45" i="6" s="1"/>
  <c r="H46" i="6"/>
  <c r="H47" i="6"/>
  <c r="I30" i="6"/>
  <c r="I9" i="6" s="1"/>
  <c r="J30" i="6"/>
  <c r="J9" i="6" s="1"/>
  <c r="K30" i="6"/>
  <c r="K9" i="6" s="1"/>
  <c r="C31" i="6"/>
  <c r="C30" i="6" s="1"/>
  <c r="C32" i="6"/>
  <c r="C34" i="6"/>
  <c r="C35" i="6"/>
  <c r="C36" i="6"/>
  <c r="C38" i="6"/>
  <c r="C39" i="6"/>
  <c r="C40" i="6"/>
  <c r="C42" i="6"/>
  <c r="C43" i="6"/>
  <c r="C44" i="6"/>
  <c r="C46" i="6"/>
  <c r="C47" i="6"/>
  <c r="C13" i="6"/>
  <c r="C14" i="6"/>
  <c r="C17" i="6"/>
  <c r="C18" i="6"/>
  <c r="C20" i="6"/>
  <c r="C21" i="6"/>
  <c r="C22" i="6"/>
  <c r="C24" i="6"/>
  <c r="C25" i="6"/>
  <c r="C26" i="6"/>
  <c r="C29" i="6"/>
  <c r="C33" i="5"/>
  <c r="C28" i="5"/>
  <c r="C27" i="5"/>
  <c r="C25" i="5"/>
  <c r="C23" i="5"/>
  <c r="C21" i="5" s="1"/>
  <c r="C12" i="5"/>
  <c r="C66" i="4"/>
  <c r="C65" i="4"/>
  <c r="C64" i="4"/>
  <c r="C63" i="4"/>
  <c r="C62" i="4"/>
  <c r="C61" i="4"/>
  <c r="C60" i="4"/>
  <c r="C59" i="4"/>
  <c r="C58" i="4"/>
  <c r="C57" i="4"/>
  <c r="C56" i="4"/>
  <c r="C55" i="4"/>
  <c r="C54" i="4"/>
  <c r="C53" i="4"/>
  <c r="E52" i="4"/>
  <c r="D52" i="4"/>
  <c r="C52" i="4" s="1"/>
  <c r="C51" i="4"/>
  <c r="C50" i="4"/>
  <c r="C49" i="4"/>
  <c r="C48" i="4"/>
  <c r="C47" i="4"/>
  <c r="C46" i="4"/>
  <c r="E45" i="4"/>
  <c r="E44" i="4" s="1"/>
  <c r="E42" i="4" s="1"/>
  <c r="D45" i="4"/>
  <c r="D44" i="4"/>
  <c r="D42" i="4" s="1"/>
  <c r="C44" i="4"/>
  <c r="C42" i="4" s="1"/>
  <c r="D38" i="4"/>
  <c r="D35" i="4" s="1"/>
  <c r="C38" i="4"/>
  <c r="C35" i="4"/>
  <c r="C34" i="4"/>
  <c r="C33" i="4"/>
  <c r="D32" i="4"/>
  <c r="C32" i="4"/>
  <c r="C31" i="4"/>
  <c r="C30" i="4"/>
  <c r="D29" i="4"/>
  <c r="C29" i="4"/>
  <c r="C28" i="4" s="1"/>
  <c r="E28" i="4"/>
  <c r="D28" i="4"/>
  <c r="E27" i="4"/>
  <c r="D27" i="4"/>
  <c r="C26" i="4"/>
  <c r="E23" i="4"/>
  <c r="D23" i="4"/>
  <c r="C23" i="4" s="1"/>
  <c r="C20" i="4"/>
  <c r="C19" i="4"/>
  <c r="C18" i="4"/>
  <c r="C17" i="4"/>
  <c r="C16" i="4"/>
  <c r="C15" i="4"/>
  <c r="C14" i="4"/>
  <c r="E13" i="4"/>
  <c r="E12" i="4" s="1"/>
  <c r="E11" i="4" s="1"/>
  <c r="D13" i="4"/>
  <c r="C13" i="4" s="1"/>
  <c r="C12" i="4" s="1"/>
  <c r="D31" i="3"/>
  <c r="C38" i="3"/>
  <c r="C33" i="3" s="1"/>
  <c r="G33" i="3" s="1"/>
  <c r="D38" i="3"/>
  <c r="I33" i="3"/>
  <c r="D16" i="3"/>
  <c r="C16" i="3"/>
  <c r="D13" i="3"/>
  <c r="D12" i="3" s="1"/>
  <c r="D11" i="3" s="1"/>
  <c r="E38" i="3"/>
  <c r="F38" i="3"/>
  <c r="F33" i="3" s="1"/>
  <c r="H33" i="3" s="1"/>
  <c r="F13" i="3"/>
  <c r="D33" i="3"/>
  <c r="D22" i="3"/>
  <c r="C22" i="3"/>
  <c r="G22" i="3" s="1"/>
  <c r="C13" i="3"/>
  <c r="C12" i="3" s="1"/>
  <c r="C11" i="3" s="1"/>
  <c r="D22" i="1"/>
  <c r="D20" i="1" s="1"/>
  <c r="C20" i="1"/>
  <c r="C19" i="1" s="1"/>
  <c r="C25" i="1"/>
  <c r="H10" i="1"/>
  <c r="D15" i="1"/>
  <c r="D14" i="1" s="1"/>
  <c r="D16" i="1"/>
  <c r="F16" i="1" s="1"/>
  <c r="D11" i="1"/>
  <c r="D18" i="1"/>
  <c r="E11" i="1"/>
  <c r="F11" i="1" s="1"/>
  <c r="E16" i="1"/>
  <c r="E14" i="1"/>
  <c r="E10" i="1"/>
  <c r="C11" i="1"/>
  <c r="C14" i="1"/>
  <c r="C10" i="1"/>
  <c r="D27" i="2"/>
  <c r="D25" i="2" s="1"/>
  <c r="D31" i="2" s="1"/>
  <c r="F17" i="2"/>
  <c r="D13" i="1"/>
  <c r="D20" i="2"/>
  <c r="D18" i="2"/>
  <c r="D13" i="2"/>
  <c r="D11" i="2" s="1"/>
  <c r="F11" i="2" s="1"/>
  <c r="C27" i="2"/>
  <c r="C25" i="2"/>
  <c r="C31" i="2"/>
  <c r="C20" i="2"/>
  <c r="C18" i="2" s="1"/>
  <c r="C13" i="2"/>
  <c r="C11" i="2"/>
  <c r="F27" i="1"/>
  <c r="F15" i="1"/>
  <c r="D25" i="1"/>
  <c r="C53" i="20"/>
  <c r="C52" i="20"/>
  <c r="C51" i="20"/>
  <c r="C50" i="20"/>
  <c r="C49" i="20"/>
  <c r="C48" i="20"/>
  <c r="C47" i="20"/>
  <c r="F8" i="10"/>
  <c r="C8" i="10"/>
  <c r="J11" i="9"/>
  <c r="G11" i="9"/>
  <c r="D11" i="9"/>
  <c r="C11" i="9"/>
  <c r="F22" i="3"/>
  <c r="F28" i="3"/>
  <c r="H28" i="3" s="1"/>
  <c r="E13" i="3"/>
  <c r="E22" i="3"/>
  <c r="E28" i="3"/>
  <c r="E12" i="3" s="1"/>
  <c r="E33" i="3"/>
  <c r="H48" i="3"/>
  <c r="G48" i="3"/>
  <c r="H47" i="3"/>
  <c r="G47" i="3"/>
  <c r="H42" i="3"/>
  <c r="G42" i="3"/>
  <c r="H41" i="3"/>
  <c r="G41" i="3"/>
  <c r="G31" i="3"/>
  <c r="H31" i="3"/>
  <c r="G32" i="3"/>
  <c r="H32" i="3"/>
  <c r="G25" i="3"/>
  <c r="H25" i="3"/>
  <c r="G26" i="3"/>
  <c r="H26" i="3"/>
  <c r="G27" i="3"/>
  <c r="H27" i="3"/>
  <c r="G28" i="3"/>
  <c r="H24" i="3"/>
  <c r="G24" i="3"/>
  <c r="H22" i="3"/>
  <c r="E27" i="2"/>
  <c r="E25" i="2" s="1"/>
  <c r="F28" i="2"/>
  <c r="F27" i="2"/>
  <c r="F26" i="2"/>
  <c r="F22" i="2"/>
  <c r="E20" i="2"/>
  <c r="F20" i="2" s="1"/>
  <c r="F19" i="2"/>
  <c r="F12" i="2"/>
  <c r="E13" i="2"/>
  <c r="F14" i="2"/>
  <c r="F16" i="2"/>
  <c r="E11" i="2"/>
  <c r="F23" i="1"/>
  <c r="F21" i="1"/>
  <c r="E20" i="1"/>
  <c r="E19" i="1" s="1"/>
  <c r="E25" i="1"/>
  <c r="F13" i="1"/>
  <c r="F12" i="1"/>
  <c r="D10" i="1" l="1"/>
  <c r="F14" i="1"/>
  <c r="D19" i="1"/>
  <c r="F20" i="1"/>
  <c r="O11" i="12"/>
  <c r="G11" i="12"/>
  <c r="F19" i="1"/>
  <c r="P11" i="12"/>
  <c r="S13" i="12"/>
  <c r="S12" i="12" s="1"/>
  <c r="S11" i="12" s="1"/>
  <c r="E31" i="2"/>
  <c r="F31" i="2" s="1"/>
  <c r="F25" i="2"/>
  <c r="G12" i="3"/>
  <c r="E11" i="3"/>
  <c r="G11" i="3" s="1"/>
  <c r="F10" i="1"/>
  <c r="F12" i="3"/>
  <c r="K12" i="12"/>
  <c r="K11" i="12" s="1"/>
  <c r="C27" i="4"/>
  <c r="C11" i="4" s="1"/>
  <c r="U33" i="12"/>
  <c r="U11" i="12" s="1"/>
  <c r="C11" i="20"/>
  <c r="G50" i="24"/>
  <c r="G46" i="24" s="1"/>
  <c r="G45" i="24" s="1"/>
  <c r="G11" i="24" s="1"/>
  <c r="F13" i="2"/>
  <c r="N11" i="12"/>
  <c r="V11" i="12"/>
  <c r="E9" i="18"/>
  <c r="R11" i="24"/>
  <c r="C45" i="4"/>
  <c r="C26" i="5"/>
  <c r="C14" i="5" s="1"/>
  <c r="C11" i="5" s="1"/>
  <c r="C9" i="5" s="1"/>
  <c r="H30" i="6"/>
  <c r="H9" i="6" s="1"/>
  <c r="C35" i="8"/>
  <c r="C14" i="7"/>
  <c r="D11" i="7"/>
  <c r="S46" i="12"/>
  <c r="S45" i="12" s="1"/>
  <c r="D10" i="13"/>
  <c r="H9" i="18"/>
  <c r="K11" i="19"/>
  <c r="M11" i="24"/>
  <c r="O29" i="24"/>
  <c r="O28" i="24" s="1"/>
  <c r="O27" i="24" s="1"/>
  <c r="O26" i="24" s="1"/>
  <c r="Q28" i="24"/>
  <c r="Q27" i="24" s="1"/>
  <c r="Q26" i="24" s="1"/>
  <c r="Q11" i="24" s="1"/>
  <c r="E9" i="6"/>
  <c r="C10" i="6"/>
  <c r="C9" i="6" s="1"/>
  <c r="C31" i="8"/>
  <c r="C10" i="8" s="1"/>
  <c r="F14" i="13"/>
  <c r="E10" i="13"/>
  <c r="E18" i="14"/>
  <c r="F18" i="14" s="1"/>
  <c r="F20" i="14"/>
  <c r="E18" i="2"/>
  <c r="F18" i="2" s="1"/>
  <c r="D12" i="4"/>
  <c r="D11" i="4" s="1"/>
  <c r="J11" i="12"/>
  <c r="R43" i="12"/>
  <c r="R42" i="12" s="1"/>
  <c r="R41" i="12" s="1"/>
  <c r="R11" i="12" s="1"/>
  <c r="D20" i="13"/>
  <c r="F22" i="1"/>
  <c r="M10" i="8"/>
  <c r="C12" i="7"/>
  <c r="C11" i="7" s="1"/>
  <c r="S37" i="12"/>
  <c r="S35" i="12" s="1"/>
  <c r="S34" i="12" s="1"/>
  <c r="S33" i="12" s="1"/>
  <c r="M11" i="12"/>
  <c r="E11" i="14"/>
  <c r="F11" i="14" s="1"/>
  <c r="F13" i="14"/>
  <c r="C45" i="16"/>
  <c r="C43" i="16" s="1"/>
  <c r="D43" i="16"/>
  <c r="D28" i="16" s="1"/>
  <c r="D12" i="16" s="1"/>
  <c r="C32" i="18"/>
  <c r="C30" i="18" s="1"/>
  <c r="C9" i="18" s="1"/>
  <c r="M31" i="20"/>
  <c r="M10" i="20" s="1"/>
  <c r="C31" i="20"/>
  <c r="J11" i="24"/>
  <c r="C14" i="16"/>
  <c r="C13" i="16" s="1"/>
  <c r="C30" i="16"/>
  <c r="C29" i="16" s="1"/>
  <c r="C28" i="16" s="1"/>
  <c r="C30" i="20"/>
  <c r="S12" i="24"/>
  <c r="S11" i="24" s="1"/>
  <c r="O11" i="24"/>
  <c r="C12" i="16" l="1"/>
  <c r="F10" i="13"/>
  <c r="C10" i="20"/>
  <c r="H12" i="3"/>
  <c r="F11" i="3"/>
  <c r="H11" i="3" s="1"/>
  <c r="F20" i="13"/>
  <c r="D19" i="13"/>
  <c r="F19" i="13" s="1"/>
</calcChain>
</file>

<file path=xl/comments1.xml><?xml version="1.0" encoding="utf-8"?>
<comments xmlns="http://schemas.openxmlformats.org/spreadsheetml/2006/main">
  <authors>
    <author>NP-COMPUTER</author>
  </authors>
  <commentList>
    <comment ref="D18" authorId="0">
      <text>
        <r>
          <rPr>
            <b/>
            <sz val="8"/>
            <color indexed="81"/>
            <rFont val="Tahoma"/>
          </rPr>
          <t>NP-COMPUTER:</t>
        </r>
        <r>
          <rPr>
            <sz val="8"/>
            <color indexed="81"/>
            <rFont val="Tahoma"/>
          </rPr>
          <t xml:space="preserve">
cao hơn do có chi chuyển giao
</t>
        </r>
      </text>
    </comment>
  </commentList>
</comments>
</file>

<file path=xl/comments2.xml><?xml version="1.0" encoding="utf-8"?>
<comments xmlns="http://schemas.openxmlformats.org/spreadsheetml/2006/main">
  <authors>
    <author>NP-COMPUTER</author>
  </authors>
  <commentList>
    <comment ref="D18" authorId="0">
      <text>
        <r>
          <rPr>
            <b/>
            <sz val="8"/>
            <color indexed="81"/>
            <rFont val="Tahoma"/>
          </rPr>
          <t>NP-COMPUTER:</t>
        </r>
        <r>
          <rPr>
            <sz val="8"/>
            <color indexed="81"/>
            <rFont val="Tahoma"/>
          </rPr>
          <t xml:space="preserve">
cao hơn do có chi chuyển giao
</t>
        </r>
      </text>
    </comment>
  </commentList>
</comments>
</file>

<file path=xl/sharedStrings.xml><?xml version="1.0" encoding="utf-8"?>
<sst xmlns="http://schemas.openxmlformats.org/spreadsheetml/2006/main" count="1608" uniqueCount="463">
  <si>
    <t>Biểu số 69/CK-NSNN</t>
  </si>
  <si>
    <t>(Dự toán trình Hội đồng nhân dân)</t>
  </si>
  <si>
    <t>Đơn vị: Triệu đồng</t>
  </si>
  <si>
    <t>STT</t>
  </si>
  <si>
    <t>NỘI DUNG</t>
  </si>
  <si>
    <t>A</t>
  </si>
  <si>
    <t>B</t>
  </si>
  <si>
    <t>TỔNG NGUỒN THU NGÂN SÁCH HUYỆN</t>
  </si>
  <si>
    <t>I</t>
  </si>
  <si>
    <t>Thu ngân sách huyện được hưởng theo phân cấp</t>
  </si>
  <si>
    <t>-</t>
  </si>
  <si>
    <t>Thu ngân sách huyện hưởng 100%</t>
  </si>
  <si>
    <t xml:space="preserve">Thu ngân sách huyện hưởng từ các khoản thu phân chia </t>
  </si>
  <si>
    <t>II</t>
  </si>
  <si>
    <t>Thu bổ sung từ ngân sách cấp trên</t>
  </si>
  <si>
    <t>Thu bổ sung cân đối</t>
  </si>
  <si>
    <t>Thu bổ sung có mục tiêu</t>
  </si>
  <si>
    <t>III</t>
  </si>
  <si>
    <t>Thu chuyển nguồn từ năm trước chuyển sang</t>
  </si>
  <si>
    <t>TỔNG CHI NGÂN SÁCH HUYỆN</t>
  </si>
  <si>
    <t> I</t>
  </si>
  <si>
    <t>Tổng chi cân đối ngân sách huyện</t>
  </si>
  <si>
    <t>Chi đầu tư phát triển</t>
  </si>
  <si>
    <t>Chi thường xuyên</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</si>
  <si>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</si>
  <si>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</si>
  <si>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</si>
  <si>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</si>
  <si>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</si>
  <si>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</si>
  <si>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Biểu số 70/CK-NSNN</t>
  </si>
  <si>
    <t>NGÂN SÁCH CẤP HUYỆN</t>
  </si>
  <si>
    <t>Nguồn thu ngân sách</t>
  </si>
  <si>
    <t>Thu ngân sách được hưởng theo phân cấp</t>
  </si>
  <si>
    <t>Chi ngân sách</t>
  </si>
  <si>
    <t>Chi thuộc nhiệm vụ của ngân sách cấp huyện</t>
  </si>
  <si>
    <t> -</t>
  </si>
  <si>
    <t>Chi bổ sung cân đối</t>
  </si>
  <si>
    <t>Chi bổ sung có mục tiêu</t>
  </si>
  <si>
    <t>NGÂN SÁCH XÃ</t>
  </si>
  <si>
    <t>Thu bổ sung từ ngân sách cấp huyện</t>
  </si>
  <si>
    <t>- </t>
  </si>
  <si>
    <t>Biểu số 71/CK-NSNN</t>
  </si>
  <si>
    <t>So sánh (%)</t>
  </si>
  <si>
    <t>5=3/1</t>
  </si>
  <si>
    <t>6=4/2</t>
  </si>
  <si>
    <t>TỔNG THU NGÂN SÁCH NHÀ NƯỚC</t>
  </si>
  <si>
    <t>Thu nội địa</t>
  </si>
  <si>
    <t>Thuế thu nhập cá nhân</t>
  </si>
  <si>
    <t>Lệ phí trước bạ</t>
  </si>
  <si>
    <t>Thu phí, lệ phí</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</si>
  <si>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</si>
  <si>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</si>
  <si>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</si>
  <si>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</si>
  <si>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</si>
  <si>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</si>
  <si>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</si>
  <si>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từ quỹ đất công ích, hoa lợi công sản khác</t>
  </si>
  <si>
    <t>Thu viện trợ</t>
  </si>
  <si>
    <t>Biểu số 72/CK-NSNN</t>
  </si>
  <si>
    <t>Nội dung</t>
  </si>
  <si>
    <t>Ngân sách huyện</t>
  </si>
  <si>
    <t xml:space="preserve">Chia ra </t>
  </si>
  <si>
    <t>Ngân sách cấp huyện</t>
  </si>
  <si>
    <t>1=2+3</t>
  </si>
  <si>
    <t>Chi đầu tư cho các dự án</t>
  </si>
  <si>
    <t>Chi giáo dục - đào tạo và dạy nghề</t>
  </si>
  <si>
    <t>Chi khoa học và công nghệ</t>
  </si>
  <si>
    <t>Chi đầu tư từ nguồn thu tiền sử dụng đất</t>
  </si>
  <si>
    <t>Chi đầu tư từ nguồn thu xổ số kiến thiết</t>
  </si>
  <si>
    <t>Chi đầu tư phát triển khác</t>
  </si>
  <si>
    <t>Trong đó:</t>
  </si>
  <si>
    <t>C</t>
  </si>
  <si>
    <t>CHI CHUYỂN NGUỒN SANG NĂM SAU</t>
  </si>
  <si>
    <t>Biểu số 73/CK-NSNN</t>
  </si>
  <si>
    <t>Dự toán</t>
  </si>
  <si>
    <t>CHI NGÂN SÁCH CẤP HUYỆN THEO LĨNH VỰC</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</si>
  <si>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</si>
  <si>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</si>
  <si>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</si>
  <si>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</si>
  <si>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</si>
  <si>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</si>
  <si>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</si>
  <si>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</si>
  <si>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Biểu số 74/CK-NSNN</t>
  </si>
  <si>
    <t>TÊN ĐƠN VỊ</t>
  </si>
  <si>
    <t xml:space="preserve">TỔNG SỐ </t>
  </si>
  <si>
    <t>CHI ĐẦU TƯ PHÁT TRIỂN (KHÔNG KỂ CHƯƠNG TRÌNH MỤC TIÊU QUỐC GIA)</t>
  </si>
  <si>
    <t>CHI THƯỜNG XUYÊN (KHÔNG KỂ CHƯƠNG TRÌNH MỤC TIÊU QUỐC GIA)</t>
  </si>
  <si>
    <t>CHI DỰ PHÒNG NGÂN SÁCH</t>
  </si>
  <si>
    <t>CHI TẠO NGUỒN, ĐIỀU CHỈNH TIỀN LƯƠNG</t>
  </si>
  <si>
    <t>CHI CHƯƠNG TRÌNH MTQG</t>
  </si>
  <si>
    <t>CHI CHUYỂN NGUỒN SANG NGÂN SÁCH NĂM SAU</t>
  </si>
  <si>
    <t>TỔNG SỐ</t>
  </si>
  <si>
    <t>CHI ĐẦU TƯ PHÁT TRIỂN</t>
  </si>
  <si>
    <t>CHI THƯỜNG XUYÊN</t>
  </si>
  <si>
    <t>CÁC CƠ QUAN, TỔ CHỨC</t>
  </si>
  <si>
    <t>Cơ quan A</t>
  </si>
  <si>
    <t>Tổ chức B</t>
  </si>
  <si>
    <t>…</t>
  </si>
  <si>
    <t>Biểu số 75/CK-NSNN</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</si>
  <si>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</si>
  <si>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</si>
  <si>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</si>
  <si>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</si>
  <si>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</si>
  <si>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</si>
  <si>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</si>
  <si>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</si>
  <si>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</si>
  <si>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</si>
  <si>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</si>
  <si>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</si>
  <si>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</si>
  <si>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Biểu số 77/CK-NSNN</t>
  </si>
  <si>
    <t>Stt</t>
  </si>
  <si>
    <t>Tên đơn vị</t>
  </si>
  <si>
    <t>Tổng thu NSNN trên địa bàn</t>
  </si>
  <si>
    <t>Số bổ sung cân đối từ ngân sách cấp huyện</t>
  </si>
  <si>
    <t>Chi bổ sung thực hiện điều chỉnh tiền lương</t>
  </si>
  <si>
    <t>Tổng chi cân đối ngân sách xã</t>
  </si>
  <si>
    <t>Tổng số</t>
  </si>
  <si>
    <t>Thu ngân sách xã hưởng 100%</t>
  </si>
  <si>
    <t xml:space="preserve">Thu ngân sách xã hưởng từ các khoản thu phân chia </t>
  </si>
  <si>
    <t>Xã A</t>
  </si>
  <si>
    <t>Phường B</t>
  </si>
  <si>
    <t>Thị trấn C</t>
  </si>
  <si>
    <t>Biểu số 78/CK-NSNN</t>
  </si>
  <si>
    <t>Bổ sung vốn đầu tư để thực hiện các chương trình mục tiêu, nhiệm vụ</t>
  </si>
  <si>
    <t>Bổ sung vốn sự nghiệp để thực hiện các chế độ, chính sách, nhiệm vụ</t>
  </si>
  <si>
    <t>Biểu số 79/CK-NSNN</t>
  </si>
  <si>
    <t>DỰ TOÁN CHI CHƯƠNG TRÌNH MỤC TIÊU QUỐC GIA NGÂN SÁCH CẤP HUYỆN VÀ NGÂN SÁCH XÃ NĂM…</t>
  </si>
  <si>
    <t>Trong đó</t>
  </si>
  <si>
    <t>Chương trình mục tiêu quốc gia …</t>
  </si>
  <si>
    <t>Đầu tư phát triển</t>
  </si>
  <si>
    <t>Kinh phí sự nghiệp</t>
  </si>
  <si>
    <t>Vốn trong nước</t>
  </si>
  <si>
    <t>Vốn ngoài nước</t>
  </si>
  <si>
    <t>2=5+12</t>
  </si>
  <si>
    <t>3=8+15</t>
  </si>
  <si>
    <t>4=5+8</t>
  </si>
  <si>
    <t>5=6+7</t>
  </si>
  <si>
    <t>8=9+10</t>
  </si>
  <si>
    <t>11=12+15</t>
  </si>
  <si>
    <t>12=13+14</t>
  </si>
  <si>
    <t>15=16+17</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</si>
  <si>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</si>
  <si>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</si>
  <si>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</si>
  <si>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</si>
  <si>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</si>
  <si>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</si>
  <si>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</si>
  <si>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t>Tổng số (tất cả các nguồn vốn)</t>
  </si>
  <si>
    <t>Chia theo nguồn vốn</t>
  </si>
  <si>
    <t>Ngoài nước</t>
  </si>
  <si>
    <t>Ngân sách trung ương</t>
  </si>
  <si>
    <t>Thực hiện dự án</t>
  </si>
  <si>
    <t>a</t>
  </si>
  <si>
    <t>b</t>
  </si>
  <si>
    <t>Biểu số 81/CK-NSNN</t>
  </si>
  <si>
    <t>(Dự toán đã được Hội đồng nhân dân quyết định)</t>
  </si>
  <si>
    <t>Biểu số 82/CK-NSNN</t>
  </si>
  <si>
    <t>Biểu số 83/CK-NSNN</t>
  </si>
  <si>
    <t>Tổng thu NSNN</t>
  </si>
  <si>
    <t>Thu NS huyện</t>
  </si>
  <si>
    <t>Biểu số 84/CK-NSNN</t>
  </si>
  <si>
    <t>Biểu số 85/CK-NSNN</t>
  </si>
  <si>
    <t>Biểu số 86/CK-NSNN</t>
  </si>
  <si>
    <t>Biểu số 87/CK-NSNN</t>
  </si>
  <si>
    <t>Biểu số 88/CK-NSNN</t>
  </si>
  <si>
    <t>Biểu số 89/CK-NSNN</t>
  </si>
  <si>
    <t>Biểu số 90/CK-NSNN</t>
  </si>
  <si>
    <t>Biểu số 91/CK-NSNN</t>
  </si>
  <si>
    <t>Ngân sách xã</t>
  </si>
  <si>
    <t xml:space="preserve">ỦY BAN NHÂ DÂN </t>
  </si>
  <si>
    <t>HUYỆN THUẬN NAM</t>
  </si>
  <si>
    <t>Chi từ nguồn thu quản lý qua ngân sách</t>
  </si>
  <si>
    <t>Dự toán năm 2018</t>
  </si>
  <si>
    <t>Thu từ khu vực DNNN do Trung ương quản lý (Chi tiết theo sắc thuế)</t>
  </si>
  <si>
    <t>Thu từ khu vực DNNN do Huyện quản lý (Chi tiết theo sắc thuế)</t>
  </si>
  <si>
    <t>Thu từ khu vực doanh nghiệp có vốn đầu tư nước ngoài (Chi tiết theo sắc thuế)</t>
  </si>
  <si>
    <t>Thu từ khu vực kinh tế ngoài quốc doanh (Chi tiết theo sắc thuế)</t>
  </si>
  <si>
    <t>Thuế giá trị gia tăng</t>
  </si>
  <si>
    <t>Thuế thu nhập doanh nghiệp</t>
  </si>
  <si>
    <t>Thuế tài nguyên</t>
  </si>
  <si>
    <t>Thu từ hoạt động xổ số kiến thiết (chi tiết theo sắc thuế)</t>
  </si>
  <si>
    <t>Lệ phí môn bài</t>
  </si>
  <si>
    <t>Phí công chứng</t>
  </si>
  <si>
    <t>Phí khác (Trung ương)</t>
  </si>
  <si>
    <t>Phí khác (Địa phương)</t>
  </si>
  <si>
    <t>Thu nhập từ chuyển nhượng BĐS</t>
  </si>
  <si>
    <t>Thu nhập từ SXKD, tiền công, tiền lương</t>
  </si>
  <si>
    <t>Chi sự nghiệp kinh tế</t>
  </si>
  <si>
    <t>Chi sự nghiệp văn hóa - thông tin</t>
  </si>
  <si>
    <t>Chi Sự nghiệp truyền thanh - truyền hình</t>
  </si>
  <si>
    <t>Chi sự nghiệp thể dục - thể thao</t>
  </si>
  <si>
    <t>Chi đảm bảo xã hội</t>
  </si>
  <si>
    <t>Chi quản lý hành chính</t>
  </si>
  <si>
    <t>Chi quản lý nhà nước</t>
  </si>
  <si>
    <t>Chi quản lý cơ quan đảng</t>
  </si>
  <si>
    <t>c</t>
  </si>
  <si>
    <t>Chi quản lý Tổ chức chính trị - xã hội, đoàn thể</t>
  </si>
  <si>
    <t>d</t>
  </si>
  <si>
    <t>Chi thực hiện nhiệm vụ khác</t>
  </si>
  <si>
    <t>Chi an ninh - quốc phòng</t>
  </si>
  <si>
    <t>Quốc phòng</t>
  </si>
  <si>
    <t>An ninh</t>
  </si>
  <si>
    <t>Chi sự nghiệp môi trường</t>
  </si>
  <si>
    <t>Chi khác</t>
  </si>
  <si>
    <t>Chi từ nguồn tăng thu ngân sách (trong đó để lại 50% tạo nguồn cải cách tiền lương)</t>
  </si>
  <si>
    <t xml:space="preserve">CHI CÁC CHƯƠNG TRÌNH MỤC TIÊU(nguồn bổ sung có mục tiêu) </t>
  </si>
  <si>
    <t>CTMTQG giảm nghèo bền vững</t>
  </si>
  <si>
    <t xml:space="preserve">   - Chi đầu tư phát triển</t>
  </si>
  <si>
    <t xml:space="preserve">   - Chi thường xuyên </t>
  </si>
  <si>
    <t>CTMTQG Xây dựng nông thôn mới</t>
  </si>
  <si>
    <t xml:space="preserve">Vốn đầu tư để thực hiện các chương trình, mục tiêu, nhiệm vụ </t>
  </si>
  <si>
    <t>Vốn nước ngoài</t>
  </si>
  <si>
    <t xml:space="preserve">  Trong đó: CTMT ứng phó BĐKH và tăng trưởng xanh</t>
  </si>
  <si>
    <t>Đầu tư theo ngành, lĩnh vực và các CTMT</t>
  </si>
  <si>
    <t>Hỗ trợ nhà ở cho người có công</t>
  </si>
  <si>
    <t xml:space="preserve">Vốn trái phiếu chính phủ </t>
  </si>
  <si>
    <t xml:space="preserve">Chi các chương trình mục tiêu, nhiệm vụ </t>
  </si>
  <si>
    <t>Hỗ trợ tiền ăn trưa cho trẻ em 3-5 tuổi</t>
  </si>
  <si>
    <t>BHYT cho đối tượng tham gia kháng chiến</t>
  </si>
  <si>
    <t>KP tiền điện hộ nghèo</t>
  </si>
  <si>
    <t>KP học sinh khuyết tật</t>
  </si>
  <si>
    <t>Kinh phí thực hiện Nghị định 86/2015/NĐ-CP</t>
  </si>
  <si>
    <t>Đề án hỗ trợ xây dựng sửa chữa các công trình ghi công Liệt sỹ</t>
  </si>
  <si>
    <t>Kinh phí thu gom rác thải</t>
  </si>
  <si>
    <t>- Hỗ trợ kinh phí triển khai thực hiện đề án nâng cao chất lượng hiệu quả công tác của lực lượng công an xã (1 trưởng phó công an xã và 01 công an viên cấp xã)</t>
  </si>
  <si>
    <t xml:space="preserve">- Kinh phí hỗ trợ hoạt động của Ban Thanh tra nhân dân cấp xã, phường, thị trấn mức tối thiểu 5 triệu đồng/xã/Ban/năm tại Thông tư số 63/2017/TT-BTC ngày 19/6/2017 của Bộ Tài chính </t>
  </si>
  <si>
    <t xml:space="preserve">KP thực hiện chế độ, chính sách đối với Dân quân tự vệ (theo QĐ 58/2017/QĐ-UBND của UBND tỉnh)  </t>
  </si>
  <si>
    <t>Phòng Nông nghiệp và Phát triển Nông thôn</t>
  </si>
  <si>
    <t>Phòng Tư Pháp</t>
  </si>
  <si>
    <t xml:space="preserve">Phòng Tài chính - Kế hoạch </t>
  </si>
  <si>
    <t>Phòng Kinh tế và Hạ tầng</t>
  </si>
  <si>
    <t>Phòng giáo dục và Đào tạo</t>
  </si>
  <si>
    <t xml:space="preserve">Phòng Văn hóa và Thông tin </t>
  </si>
  <si>
    <t>Phòng Tài nguyên và Môi trường</t>
  </si>
  <si>
    <t>Phòng Lao đông - Thương binh và Xã hội</t>
  </si>
  <si>
    <t>Thanh tra huyện</t>
  </si>
  <si>
    <t>Phòng Nội vụ</t>
  </si>
  <si>
    <t>Đài Truyền thanh</t>
  </si>
  <si>
    <t>Trung tâm Văn hóa - Thể thao</t>
  </si>
  <si>
    <t>Trung tâm Bồi dưỡng chính trị</t>
  </si>
  <si>
    <t>Hội Chữ thập đỏ</t>
  </si>
  <si>
    <t>Ủy ban Mặt trận Tổ quốc Việt Nam huyện</t>
  </si>
  <si>
    <t>Công an huyện</t>
  </si>
  <si>
    <t>Chăm sóc cây xanh quanh Trụ sở làm việc, trục đường 28 và một số nhiệm vụ khác</t>
  </si>
  <si>
    <t>Chi khác hỗ trợ Ngân hàng Chính sách xã hội huyện để cho vay hộ nghèo, cận nghèo, các đối tượng khác; chi khác</t>
  </si>
  <si>
    <t>Các khoản thu tại xã</t>
  </si>
  <si>
    <t>Thu ngân sách huyện</t>
  </si>
  <si>
    <t>Đơn vị: 1.000 đồng</t>
  </si>
  <si>
    <t>Nội dung chi, đơn vị</t>
  </si>
  <si>
    <t>Chi quốc phòng</t>
  </si>
  <si>
    <t>Chi an ninh và trật tự an toàn xã hội</t>
  </si>
  <si>
    <t>Chi thường xuyên khác</t>
  </si>
  <si>
    <t>Chi giao thông</t>
  </si>
  <si>
    <t>Chi nông nghiệp, lâm nghiệp, thủy lợi, thủy sản</t>
  </si>
  <si>
    <t>11=12+13</t>
  </si>
  <si>
    <t>Chi từ nguồn tăng thu ngân sách (trong đó để lại 50% để tạo nguồn cải cách tiền lương)</t>
  </si>
  <si>
    <t>KP học sinh khuyết tật (Phòng GDĐT)</t>
  </si>
  <si>
    <t>Kinh phí thực hiện Nghị định 86/2015/NĐ-CP (Phòng GDĐT và Phòng LĐTB-XH)</t>
  </si>
  <si>
    <t>Kinh phí quy hoạch (phân bổ sau)</t>
  </si>
  <si>
    <t>Kinh phí xanh sạch đẹp (phân bổ sau)</t>
  </si>
  <si>
    <t>Đề án hỗ trợ xây dựng sửa chữa các công trình ghi công Liệt sỹ (UBND xã Phước Diêm)</t>
  </si>
  <si>
    <t>Kinh phí thu gom rác thải (phân bổ sau khi phương án được phê duyệt)</t>
  </si>
  <si>
    <t>KP thực hiện chế độ, chính sách đối với Dân quân tự vệ (theo QĐ 58/2017/QĐ-UBND của UBND tỉnh)  BCH Quân sự huyện</t>
  </si>
  <si>
    <t>Thuế TTĐB hàng hóa, dịch vụ trong nước</t>
  </si>
  <si>
    <t xml:space="preserve">           Biểu số 80/CK-NSNN</t>
  </si>
  <si>
    <t>P.Nam</t>
  </si>
  <si>
    <t>Trường THCS Trương Văn Ly và các hạng mục khác</t>
  </si>
  <si>
    <t>P.Diêm</t>
  </si>
  <si>
    <t>Cấp III; DTXD:1.136,34m2 và các hạng mục phụ trợ khác.</t>
  </si>
  <si>
    <t>P.Minh</t>
  </si>
  <si>
    <t xml:space="preserve">Đài truyền thanh huyện </t>
  </si>
  <si>
    <t>Cấp IV và các hạng mục phụ trợ khác.</t>
  </si>
  <si>
    <t xml:space="preserve">Trường Tiểu học Vụ Bổn và các hạng mục khác  </t>
  </si>
  <si>
    <t>P.Ninh</t>
  </si>
  <si>
    <t>Khối 6p, DTXD: 257,7m2 và các hạng mục phụ trợ khác.</t>
  </si>
  <si>
    <t>Số 1119
27/10/2016</t>
  </si>
  <si>
    <t>So sánh  (%)</t>
  </si>
  <si>
    <t>4=3/2</t>
  </si>
  <si>
    <t xml:space="preserve">  ỦY BAN NHÂN DÂN </t>
  </si>
  <si>
    <t xml:space="preserve"> ỦY BAN NHÂN DÂN </t>
  </si>
  <si>
    <t xml:space="preserve">ỦY BAN NHÂN DÂN </t>
  </si>
  <si>
    <t>Ủy ban nhân dân xã Phước Nam</t>
  </si>
  <si>
    <t>Ủy ban nhân dân xã Phước Dinh</t>
  </si>
  <si>
    <t>Ủy ban nhân dân xã Phước Ninh</t>
  </si>
  <si>
    <t>Ủy ban nhân dân xã Nhị Hà</t>
  </si>
  <si>
    <t>Ủy ban nhân dân xã Phước Minh</t>
  </si>
  <si>
    <t>Ủy ban nhân dân xã Phước Diêm</t>
  </si>
  <si>
    <t>Ủy ban nhân dân xã Cà Ná</t>
  </si>
  <si>
    <t>Ủy ban nhân dân xã Phước Hà</t>
  </si>
  <si>
    <t xml:space="preserve">Bổ sung thực hiện nhiệm vụ, chương trình từ vốn bổ sung mục tiêu </t>
  </si>
  <si>
    <t>Biểu số 76/CK-NSNN</t>
  </si>
  <si>
    <t xml:space="preserve">           Biểu số 92/CK-NSNN</t>
  </si>
  <si>
    <t>Ước thực hiện năm 2018</t>
  </si>
  <si>
    <t>Dự toán năm 2019</t>
  </si>
  <si>
    <t>Thu bổ sung thực hiện lương cơ sở tăng lên 1.390.000 đồng/tháng</t>
  </si>
  <si>
    <t>CÂN ĐỐI NGÂN SÁCH HUYỆN NĂM 2019</t>
  </si>
  <si>
    <t>CÂN ĐỐI NGUỒN THU, CHI DỰ TOÁN NGÂN SÁCH CẤP HUYỆN VÀ NGÂN SÁCH XÃ NĂM 2019</t>
  </si>
  <si>
    <t>Chi bổ sung cho ngân sách cấp dưới</t>
  </si>
  <si>
    <t>Phí BVMT</t>
  </si>
  <si>
    <t>Ngân sách địa phương</t>
  </si>
  <si>
    <t>Bao gồm</t>
  </si>
  <si>
    <t xml:space="preserve">Ngân sách cấp huyện </t>
  </si>
  <si>
    <t>Ngân sách 
cấp xã</t>
  </si>
  <si>
    <t>TỔNG CHI NSĐP</t>
  </si>
  <si>
    <t>CHI CÂN ĐỐI NSĐP</t>
  </si>
  <si>
    <t xml:space="preserve">Chi đầu tư phát triển </t>
  </si>
  <si>
    <t>Trong đó: Chia theo lĩnh vực</t>
  </si>
  <si>
    <t xml:space="preserve">Chi khoa học và công nghệ </t>
  </si>
  <si>
    <t>Trong đó: Chia theo nguồn vốn</t>
  </si>
  <si>
    <t>Chi đầu tư và hỗ trợ vốn cho các doanh nghiệp cung cấp sản phẩm, dịch vụ công ích do Nhà nước đặt hàng, các tổ chức kinh tế, các tổ chức tài chính của địa phương theo quy định của pháp luật</t>
  </si>
  <si>
    <t>2.1</t>
  </si>
  <si>
    <t>Thực hiện chính sách an sinh xã hội</t>
  </si>
  <si>
    <t>Chính sách hỗ trợ học sinh bán trú và trường PTDT bán trú</t>
  </si>
  <si>
    <t>2.2</t>
  </si>
  <si>
    <t>Bổ sung thực hiện một số Chương trình mục tiêu</t>
  </si>
  <si>
    <t>Kinh phí thực hiện chương trình mục tiêu đảm
bảo trật tự an toàn giao thông, phòng cháy chữa cháy, phòng chống tội phạm và ma túy năm 2019</t>
  </si>
  <si>
    <t>2.3</t>
  </si>
  <si>
    <t>2.4</t>
  </si>
  <si>
    <t>2.5</t>
  </si>
  <si>
    <t>2.6</t>
  </si>
  <si>
    <t>2.7</t>
  </si>
  <si>
    <t>2.8</t>
  </si>
  <si>
    <t>Hỗ trợ một số chế độ chính sách khác</t>
  </si>
  <si>
    <t>2.9</t>
  </si>
  <si>
    <t>Kinh phí thực hiện thi đua, khen thưởng</t>
  </si>
  <si>
    <t>2.10</t>
  </si>
  <si>
    <t>Kinh phí thực hiện cuộc vận động toàn dân đoàn kết xây dựng nông thôn mới (Ủy ban MTTQVN huyện)</t>
  </si>
  <si>
    <t>2.11</t>
  </si>
  <si>
    <t>Đề án "Chung tay xây dựng Ninh Thuận Xanh - Sạch - Đẹp"</t>
  </si>
  <si>
    <t>2.12</t>
  </si>
  <si>
    <t>Kinh phí thực hiện nhiệm vụ An ninh - Quốc phòng</t>
  </si>
  <si>
    <t>2.13</t>
  </si>
  <si>
    <t>Lập kế hoạch sử dụng đất năm 2019</t>
  </si>
  <si>
    <t>2.14</t>
  </si>
  <si>
    <t>Kinh phí đảm bảo trật tự ATGT</t>
  </si>
  <si>
    <t xml:space="preserve">CHI TỪ NGỒN THU QUẢN LÝ QUA NGÂN SÁCH </t>
  </si>
  <si>
    <t>DỰ TOÁN CHI NGÂN SÁCH ĐỊA PHƯƠNG, CHI NGÂN SÁCH CẤP HUYỆN VÀ CHI NGÂN SÁCH XÃ THEO CƠ CẤU CHI NĂM 2019</t>
  </si>
  <si>
    <t>TỔNG CHI NSĐP (CẤP HUYỆN)</t>
  </si>
  <si>
    <t>CHI BỔ SUNG CÂN ĐỐI CHO NGÂN SÁCH CẤP DƯỚI</t>
  </si>
  <si>
    <t>Sự nghiệp y tế (BHYT cho đối tượng tham gia kháng chiến)</t>
  </si>
  <si>
    <t>DỰ TOÁN CHI NGÂN SÁCH CẤP HUYỆN THEO TỪNG LĨNH VỰC NĂM 2019</t>
  </si>
  <si>
    <t>Văn phòng Cấp ủy và Chính quyền huyện</t>
  </si>
  <si>
    <t>Trung tâm phát triển quỹ đất</t>
  </si>
  <si>
    <t xml:space="preserve">Ban Chỉ huy quân sự huyện </t>
  </si>
  <si>
    <t>Chi phân cấp quản lý vùng biển và thực hiện Chỉ thị số 07 năm 2016 của Huyện ủy Thuận Nam</t>
  </si>
  <si>
    <t>Chi các nhiệm vụ khác giao UBND huyện điều hành thực hiện và giao dự toán theo thực tế phát sinh trong năm</t>
  </si>
  <si>
    <t>Chi sự nghiệp có tính chất đầu tư</t>
  </si>
  <si>
    <t xml:space="preserve">Kinh phí sửa chữa giáo dục </t>
  </si>
  <si>
    <t>Bổ sung tăng hệ số lương, biên chế và một số nhiệm vụ phát sinh khác (phân bổ khi có nhu cầu của đơn vị).</t>
  </si>
  <si>
    <t xml:space="preserve">Nâng cấp phần mềm kế toán, trang bị phần mềm tổng hợp tiền lương và mua sắm tài sản, trang thiết bị làm việc </t>
  </si>
  <si>
    <t xml:space="preserve">Đề án hỗ trợ xây dựng, sửa chữa các công trình ghi công Liệt sỹ </t>
  </si>
  <si>
    <t>Thực hiện Đề án "Chung tay xây dựng Ninh Thuận Xanh - Sạch - Đẹp"</t>
  </si>
  <si>
    <t xml:space="preserve">Kinh phí hỗ trợ thu gom rác thải </t>
  </si>
  <si>
    <t>Kinh phí lập Kế hoạch sử dụng đất năm 2019</t>
  </si>
  <si>
    <t>Kinh phí thực hiện CTMTQG giảm nghèo bền vững</t>
  </si>
  <si>
    <t>Kinh phí thực hiện CTMTQG nông thôn mới</t>
  </si>
  <si>
    <t>Chi đầu tư
(từ nguồn thu tiền sử dụng đất)</t>
  </si>
  <si>
    <t>Chi dự phòng</t>
  </si>
  <si>
    <t>DỰ TOÁN CHI NGÂN SÁCH CẤP HUYỆN CHO TỪNG CƠ QUAN, TỔ CHỨC NĂM 2019</t>
  </si>
  <si>
    <t>DỰ TOÁN CHI ĐẦU TƯ PHÁT TRIỂN CỦA NGÂN SÁCH CẤP HUYỆN CHO TỪNG CƠ QUAN, TỔ CHỨC THEO LĨNH VỰC NĂM 2019</t>
  </si>
  <si>
    <t>DỰ TOÁN CHI THƯỜNG XUYÊN CỦA NGÂN SÁCH CẤP HUYỆN CHO TỪNG CƠ QUAN, TỔ CHỨC THEO LĨNH VỰC NĂM 2019</t>
  </si>
  <si>
    <t>DỰ TOÁN THU, SỐ BỔ SUNG VÀ DỰ TOÁN CHI CÂN ĐỐI NGÂN SÁCH TỪNG XÃ NĂM 2019</t>
  </si>
  <si>
    <t>8=2+5+6+7</t>
  </si>
  <si>
    <t>Thu ngân sách xã được hưởng 
theo phân cấp</t>
  </si>
  <si>
    <t>DỰ TOÁN CHI BỔ SUNG CÓ MỤC TIÊU TỪ NGÂN SÁCH CẤP HUYỆN 
CHO NGÂN SÁCH TỪNG XÃ NĂM 2019</t>
  </si>
  <si>
    <t>DỰ TOÁN THU NGÂN SÁCH NHÀ NƯỚC NĂM 2019</t>
  </si>
  <si>
    <t>(Kèm theo Quyết định số         /QĐ-UBND ngày      /12/2018 của UBND huyện Thuận Nam)</t>
  </si>
  <si>
    <t>DANH MỤC CÁC CHƯƠNG TRÌNH, DỰ ÁN SỬ DỤNG VỐN NGÂN SÁCH NHÀ NƯỚC NĂM 2019</t>
  </si>
  <si>
    <t>Không có 200tr chuẩn bị đầu tư</t>
  </si>
  <si>
    <t>BQL dự án ĐTXD huyện</t>
  </si>
  <si>
    <t>UBND xã Phước Dinh</t>
  </si>
  <si>
    <t>UBND xã Phước Hà</t>
  </si>
  <si>
    <t>Đối ứng MTQGGN 2 xã P.Hà và P.Dinh chưa công khai</t>
  </si>
  <si>
    <t>UBND xã Phước Minh</t>
  </si>
  <si>
    <t>Khởi công mới vốn CTMQQG XD NTM chưa Công khai</t>
  </si>
  <si>
    <t>Giá trị khối lượng thực hiện từ khởi công đến 31/12/2018</t>
  </si>
  <si>
    <t>Lũy kế vốn đã bố trí đến 31/12/2018</t>
  </si>
  <si>
    <t>Kế hoạch vốn năm 2019</t>
  </si>
  <si>
    <t>NS tỉnh (CĐ NSĐP)</t>
  </si>
  <si>
    <t>NS tỉnh (CĐNSĐP)</t>
  </si>
  <si>
    <t xml:space="preserve"> LĨNH VỰC GIÁO DỤC</t>
  </si>
  <si>
    <t>Thanh toán công trình hoàn thành</t>
  </si>
  <si>
    <t>Trường Tiểu học Lạc Nghiệp và các hạng mục khác, xã Cà Ná</t>
  </si>
  <si>
    <t>Cà Ná</t>
  </si>
  <si>
    <t>KLH 14p; Cấp III, 2 tầng; S = 1.007,52 m2 và các hạng mục khác</t>
  </si>
  <si>
    <t>2016-2017</t>
  </si>
  <si>
    <t>Số 182A 29/03/2016</t>
  </si>
  <si>
    <t>Số 1111 26/10/2016</t>
  </si>
  <si>
    <t>Trường Tiểu học Lạc Sơn, xã Cà Ná</t>
  </si>
  <si>
    <t>Khối lớp học (6p) và các hạng mục khác.</t>
  </si>
  <si>
    <t>Số 1108
26/10/2016</t>
  </si>
  <si>
    <t>Trường tiểu học Lạc Tiến (06 phòng), xã Phước Minh</t>
  </si>
  <si>
    <t>06p và các hạng mục khác</t>
  </si>
  <si>
    <t>Số 1118 30/10/2017</t>
  </si>
  <si>
    <t>Trường Mẫu giáo Phước Ninh và các hạng mục khác</t>
  </si>
  <si>
    <t>04p và các hạng mục khác</t>
  </si>
  <si>
    <t>Số 1110 26/10/2016</t>
  </si>
  <si>
    <t>Khối hiệu bộ Trường tiểu học Trà Nô, xã Phước Hà</t>
  </si>
  <si>
    <t>P.Hà</t>
  </si>
  <si>
    <t>S=273,7m2 và các hạng mục phụ trợ khác.</t>
  </si>
  <si>
    <t>Số 50
09/4/2018</t>
  </si>
  <si>
    <t>Trường Tiểu học Giá (08 phòng), xã Phước Hà</t>
  </si>
  <si>
    <t>8p và các hạng mục khác</t>
  </si>
  <si>
    <t>52
12/4/2018</t>
  </si>
  <si>
    <t xml:space="preserve"> LĨNH VỰC GIAO THÔNG</t>
  </si>
  <si>
    <t>Bê tông hóa đường giao thông nội thôn Sơn Hải 1 (giai đoạn 2), xã Phước Dinh</t>
  </si>
  <si>
    <t>P.Dinh</t>
  </si>
  <si>
    <t>Gồm 06 tuyến và các hạng mục khác trên tuyến</t>
  </si>
  <si>
    <t>Số 789 30/03/2016</t>
  </si>
  <si>
    <t>Đường giao thông nội bộ thôn Sơn Hải 2, xã Phước Dinh</t>
  </si>
  <si>
    <t>gđ 1: 3 trục, tổng L=659,35m và các hạng mục trên tuyến</t>
  </si>
  <si>
    <t>2018-2020</t>
  </si>
  <si>
    <t>Số 45 23/4/2018</t>
  </si>
  <si>
    <t xml:space="preserve"> LĨNH VỰC CHI Y TẾ, DÂN SỐ VÀ GIA ĐÌNH</t>
  </si>
  <si>
    <t>Bệnh viện đa khoa huyện Thuận Nam</t>
  </si>
  <si>
    <t>NLV, khu khám chữa bệnh và các hạng mục phụ khác</t>
  </si>
  <si>
    <t>2012-2016</t>
  </si>
  <si>
    <t>Số 2310 23/10/2012</t>
  </si>
  <si>
    <t>Nâng cấp và mở rộng Trạm y tế xã Phước Hà</t>
  </si>
  <si>
    <t>Sửa chữa Nhà trạm 1, Nhà trạm 2, Xây mới nhà xe 2 bánh, công trường rào và các hạng mục khác</t>
  </si>
  <si>
    <t>2017-2018</t>
  </si>
  <si>
    <t>Số 2625 28/10/2016</t>
  </si>
  <si>
    <t>Nâng cấp, sửa chữa Trạm Y tế xã Phước Minh (Hạng mục: Xây mới nhà Trạm (07 phòng )</t>
  </si>
  <si>
    <t>7p và các hạng mục khác</t>
  </si>
  <si>
    <t>Số 31 05/04/2018</t>
  </si>
  <si>
    <t>D</t>
  </si>
  <si>
    <t xml:space="preserve"> LĨNH VỰC PHÁT THANH TRUYỀN HÌNH, THÔNG TẤN</t>
  </si>
  <si>
    <t>Số 1120 27/10/2016</t>
  </si>
  <si>
    <t>E</t>
  </si>
  <si>
    <t xml:space="preserve"> LĨNH VỰC HOẠT ĐỘNG CỦA CƠ QUAN QUẢN LÝ ĐỊA PHƯƠNG, ĐẢNG, ĐOÀN THỂ</t>
  </si>
  <si>
    <t xml:space="preserve">Thanh toán công trình hoàn thành </t>
  </si>
  <si>
    <t>Nhà bia ghi danh liệt sĩ xã Cà Ná</t>
  </si>
  <si>
    <t>Cấp III, 01 tầng, Sxd=49,0 m2, Cổng tường rào và các hạng mục khác</t>
  </si>
  <si>
    <t>2016-2018</t>
  </si>
  <si>
    <t>Số 1112A 26/10/2016</t>
  </si>
  <si>
    <t>Nhà bia ghi danh liệt sĩ xã Phước Ninh</t>
  </si>
  <si>
    <t>Số 1087A
26/10/2017</t>
  </si>
  <si>
    <t>Nhà làm việc Công an xã Phước Diêm</t>
  </si>
  <si>
    <t>Cấp IV và các hạng mục phụ trợ khác</t>
  </si>
  <si>
    <t>Số 965
30/10/2018</t>
  </si>
  <si>
    <t>Nhà làm việc Công an xã Phước Ninh</t>
  </si>
  <si>
    <t>Số 968
30/10/2018</t>
  </si>
  <si>
    <t>Nhà làm việc Công an xã Phước Hà</t>
  </si>
  <si>
    <t>Số 967
30/10/2018</t>
  </si>
  <si>
    <t>Nhà làm việc Công an xã Nhị Hà</t>
  </si>
  <si>
    <t>N.Hà</t>
  </si>
  <si>
    <t>Số 964
30/10/2018</t>
  </si>
  <si>
    <t>e</t>
  </si>
  <si>
    <t>Nhà làm việc Công an xã Phước Minh</t>
  </si>
  <si>
    <t>Số 966
30/10/2018</t>
  </si>
  <si>
    <t>(Kèm theo Quyết định số        /QĐ-UBND ngày      /     /2018 của UBND huyện Thuận Nam)</t>
  </si>
  <si>
    <t>CÂN ĐỐI NGUỒN THU, CHI DỰ TOÁN NGÂN SÁCH CẤP HUYỆN VÀ
 NGÂN SÁCH XÃ NĂM 2019</t>
  </si>
  <si>
    <t>DỰ TOÁN CHI NGÂN SÁCH HUYỆN, CHI NGÂN SÁCH CẤP HUYỆN VÀ 
CHI NGÂN SÁCH XÃ THEO CƠ CẤU CHI NĂM 2019</t>
  </si>
  <si>
    <t>(Kèm theo Quyết định số       /QĐ-UBND ngày      /01/2019 của UBND huyện Thuận Nam)</t>
  </si>
  <si>
    <t>(K(Kèm theo Quyết định số       /QĐ-UBND ngày      /01/2019 của UBND huyện Thuận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</si>
</sst>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quot;\ _₫_-;_-@_-"/>
    <numFmt numFmtId="165" formatCode="_-* #,##0.00\ _₫_-;\-* #,##0.00\ _₫_-;_-* &quot;-&quot;??\ _₫_-;_-@_-"/>
    <numFmt numFmtId="166" formatCode="0.0%"/>
    <numFmt numFmtId="167" formatCode="_-* #,##0.0\ _₫_-;\-* #,##0.0\ _₫_-;_-* &quot;-&quot;\ _₫_-;_-@_-"/>
    <numFmt numFmtId="168" formatCode="#,##0;[Red]#,##0"/>
  </numFmts>
  <fonts count="69" x14ac:knownFonts="1">
    <font>
      <sz val="11"/>
      <color theme="1"/>
      <name val="Calibri"/>
      <family val="2"/>
      <charset val="163"/>
      <scheme val="minor"/>
    </font>
    <font>
      <sz val="11"/>
      <color indexed="8"/>
      <name val="Calibri"/>
      <family val="2"/>
      <charset val="163"/>
    </font>
    <font>
      <sz val="10"/>
      <color indexed="8"/>
      <name val="Cambria"/>
      <family val="1"/>
      <charset val="163"/>
    </font>
    <font>
      <sz val="11"/>
      <color indexed="8"/>
      <name val="Cambria"/>
      <family val="1"/>
      <charset val="163"/>
    </font>
    <font>
      <i/>
      <sz val="10"/>
      <color indexed="8"/>
      <name val="Cambria"/>
      <family val="1"/>
      <charset val="163"/>
    </font>
    <font>
      <sz val="10"/>
      <name val="Cambria"/>
      <family val="1"/>
      <charset val="163"/>
    </font>
    <font>
      <i/>
      <sz val="10"/>
      <name val="Cambria"/>
      <family val="1"/>
      <charset val="163"/>
    </font>
    <font>
      <b/>
      <sz val="13"/>
      <color indexed="8"/>
      <name val="Cambria"/>
      <family val="1"/>
      <charset val="163"/>
    </font>
    <font>
      <i/>
      <sz val="12"/>
      <color indexed="8"/>
      <name val="Cambria"/>
      <family val="1"/>
      <charset val="163"/>
    </font>
    <font>
      <b/>
      <sz val="12"/>
      <color indexed="8"/>
      <name val="Cambria"/>
      <family val="1"/>
      <charset val="163"/>
    </font>
    <font>
      <sz val="10"/>
      <color indexed="8"/>
      <name val="Times New Roman"/>
      <family val="1"/>
    </font>
    <font>
      <b/>
      <sz val="12"/>
      <color indexed="8"/>
      <name val="Times New Roman"/>
      <family val="1"/>
    </font>
    <font>
      <sz val="12"/>
      <color indexed="8"/>
      <name val="Times New Roman"/>
      <family val="1"/>
    </font>
    <font>
      <sz val="12"/>
      <color indexed="8"/>
      <name val="Times New Roman"/>
      <family val="1"/>
    </font>
    <font>
      <i/>
      <sz val="12"/>
      <color indexed="8"/>
      <name val="Times New Roman"/>
      <family val="1"/>
    </font>
    <font>
      <sz val="10"/>
      <color indexed="8"/>
      <name val="Times New Roman"/>
      <family val="1"/>
    </font>
    <font>
      <b/>
      <sz val="12"/>
      <name val="Times New Roman"/>
      <family val="1"/>
    </font>
    <font>
      <i/>
      <sz val="10"/>
      <color indexed="8"/>
      <name val="Times New Roman"/>
      <family val="1"/>
    </font>
    <font>
      <i/>
      <sz val="10"/>
      <color indexed="8"/>
      <name val="Calibri"/>
      <family val="2"/>
      <charset val="163"/>
    </font>
    <font>
      <sz val="12"/>
      <color indexed="8"/>
      <name val="Cambria"/>
      <family val="1"/>
      <charset val="163"/>
    </font>
    <font>
      <i/>
      <sz val="10"/>
      <color indexed="8"/>
      <name val="Cambria"/>
      <family val="1"/>
      <charset val="163"/>
    </font>
    <font>
      <sz val="11"/>
      <color indexed="8"/>
      <name val="Calibri"/>
      <family val="2"/>
      <charset val="163"/>
    </font>
    <font>
      <sz val="12"/>
      <name val="Times New Roman"/>
      <family val="1"/>
      <charset val="163"/>
    </font>
    <font>
      <b/>
      <sz val="10"/>
      <name val="Times New Roman"/>
      <family val="1"/>
      <charset val="163"/>
    </font>
    <font>
      <sz val="10"/>
      <name val="Times New Roman"/>
      <family val="1"/>
      <charset val="163"/>
    </font>
    <font>
      <sz val="10"/>
      <name val="Arial"/>
      <family val="2"/>
    </font>
    <font>
      <b/>
      <sz val="14"/>
      <name val="Times New Roman"/>
      <family val="1"/>
      <charset val="163"/>
    </font>
    <font>
      <i/>
      <sz val="12"/>
      <name val="Times New Roman"/>
      <family val="1"/>
      <charset val="163"/>
    </font>
    <font>
      <i/>
      <sz val="11"/>
      <name val="Times New Roman"/>
      <family val="1"/>
      <charset val="163"/>
    </font>
    <font>
      <b/>
      <sz val="11"/>
      <name val="Times New Roman"/>
      <family val="1"/>
      <charset val="163"/>
    </font>
    <font>
      <sz val="11"/>
      <name val="Times New Roman"/>
      <family val="1"/>
      <charset val="163"/>
    </font>
    <font>
      <sz val="10"/>
      <color indexed="8"/>
      <name val="Cambria"/>
      <family val="1"/>
      <charset val="163"/>
    </font>
    <font>
      <b/>
      <sz val="14"/>
      <color indexed="8"/>
      <name val="Times New Roman"/>
      <family val="1"/>
    </font>
    <font>
      <sz val="12"/>
      <name val="Times New Roman"/>
      <family val="1"/>
    </font>
    <font>
      <sz val="11"/>
      <color indexed="8"/>
      <name val="Times New Roman"/>
      <family val="1"/>
    </font>
    <font>
      <b/>
      <sz val="12.5"/>
      <name val="Times New Roman"/>
      <family val="1"/>
    </font>
    <font>
      <sz val="12.5"/>
      <name val="Times New Roman"/>
      <family val="1"/>
    </font>
    <font>
      <i/>
      <sz val="10"/>
      <name val="Times New Roman"/>
      <family val="1"/>
    </font>
    <font>
      <b/>
      <sz val="11"/>
      <color indexed="8"/>
      <name val="Times New Roman"/>
      <family val="1"/>
    </font>
    <font>
      <b/>
      <sz val="13"/>
      <color indexed="8"/>
      <name val="Times New Roman"/>
      <family val="1"/>
    </font>
    <font>
      <i/>
      <sz val="12"/>
      <name val="Times New Roman"/>
      <family val="1"/>
    </font>
    <font>
      <sz val="8"/>
      <color indexed="81"/>
      <name val="Tahoma"/>
    </font>
    <font>
      <b/>
      <sz val="8"/>
      <color indexed="81"/>
      <name val="Tahoma"/>
    </font>
    <font>
      <b/>
      <sz val="10"/>
      <color indexed="8"/>
      <name val="Times New Roman"/>
      <family val="1"/>
    </font>
    <font>
      <i/>
      <sz val="14"/>
      <color indexed="8"/>
      <name val="Times New Roman"/>
      <family val="1"/>
    </font>
    <font>
      <b/>
      <sz val="10"/>
      <name val="Times New Roman"/>
      <family val="1"/>
    </font>
    <font>
      <sz val="12"/>
      <color indexed="10"/>
      <name val="Times New Roman"/>
      <family val="1"/>
    </font>
    <font>
      <i/>
      <sz val="11"/>
      <color indexed="8"/>
      <name val="Times New Roman"/>
      <family val="1"/>
    </font>
    <font>
      <b/>
      <sz val="13"/>
      <name val="Times New Roman"/>
      <family val="1"/>
      <charset val="163"/>
    </font>
    <font>
      <i/>
      <sz val="13"/>
      <name val="Times New Roman"/>
      <family val="1"/>
      <charset val="163"/>
    </font>
    <font>
      <sz val="13"/>
      <name val="Times New Roman"/>
      <family val="1"/>
      <charset val="163"/>
    </font>
    <font>
      <sz val="13"/>
      <name val="Times New Roman"/>
      <family val="1"/>
    </font>
    <font>
      <b/>
      <sz val="13"/>
      <color indexed="8"/>
      <name val="Times New Roman"/>
      <family val="1"/>
      <charset val="163"/>
    </font>
    <font>
      <sz val="13"/>
      <color indexed="8"/>
      <name val="Times New Roman"/>
      <family val="1"/>
      <charset val="163"/>
    </font>
    <font>
      <i/>
      <sz val="12"/>
      <color indexed="8"/>
      <name val="Times New Roman"/>
      <family val="1"/>
      <charset val="163"/>
    </font>
    <font>
      <b/>
      <sz val="9"/>
      <name val="Times New Roman"/>
      <family val="1"/>
    </font>
    <font>
      <sz val="10"/>
      <name val="Times New Roman"/>
      <family val="1"/>
    </font>
    <font>
      <b/>
      <sz val="14"/>
      <name val="Times New Roman"/>
      <family val="1"/>
    </font>
    <font>
      <b/>
      <sz val="12"/>
      <name val="Times New Roman"/>
      <family val="1"/>
      <charset val="163"/>
    </font>
    <font>
      <sz val="13"/>
      <color indexed="8"/>
      <name val="Times New Roman"/>
      <family val="1"/>
    </font>
    <font>
      <i/>
      <sz val="13"/>
      <color indexed="8"/>
      <name val="Times New Roman"/>
      <family val="1"/>
    </font>
    <font>
      <i/>
      <sz val="10"/>
      <name val="Times New Roman"/>
      <family val="1"/>
      <charset val="163"/>
    </font>
    <font>
      <sz val="10"/>
      <color indexed="8"/>
      <name val="Times New Roman"/>
      <family val="1"/>
      <charset val="163"/>
    </font>
    <font>
      <sz val="11"/>
      <color indexed="8"/>
      <name val="Times New Roman"/>
      <family val="1"/>
      <charset val="163"/>
    </font>
    <font>
      <i/>
      <sz val="12.5"/>
      <name val="Times New Roman"/>
      <family val="1"/>
    </font>
    <font>
      <i/>
      <sz val="13"/>
      <name val="Times New Roman"/>
      <family val="1"/>
    </font>
    <font>
      <sz val="13"/>
      <color indexed="8"/>
      <name val="Calibri"/>
      <family val="2"/>
      <charset val="163"/>
    </font>
    <font>
      <b/>
      <sz val="13"/>
      <name val="Times New Roman"/>
      <family val="1"/>
    </font>
    <font>
      <sz val="11"/>
      <name val="Cambria"/>
      <family val="1"/>
      <charset val="163"/>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s>
  <cellStyleXfs count="5">
    <xf numFmtId="0" fontId="0" fillId="0" borderId="0"/>
    <xf numFmtId="165" fontId="21" fillId="0" borderId="0" applyFont="0" applyFill="0" applyBorder="0" applyAlignment="0" applyProtection="0"/>
    <xf numFmtId="0" fontId="1" fillId="0" borderId="0"/>
    <xf numFmtId="0" fontId="25" fillId="0" borderId="0"/>
    <xf numFmtId="9" fontId="21" fillId="0" borderId="0" applyFont="0" applyFill="0" applyBorder="0" applyAlignment="0" applyProtection="0"/>
  </cellStyleXfs>
  <cellXfs count="291">
    <xf numFmtId="0" fontId="0" fillId="0" borderId="0" xfId="0"/>
    <xf numFmtId="0" fontId="3" fillId="0" borderId="0" xfId="0" applyFont="1"/>
    <xf numFmtId="0" fontId="4" fillId="0" borderId="0" xfId="0" applyFont="1"/>
    <xf numFmtId="0" fontId="3" fillId="0" borderId="0" xfId="0" applyFont="1" applyAlignment="1">
      <alignment vertical="center"/>
    </xf>
    <xf numFmtId="0" fontId="4" fillId="0" borderId="0" xfId="0" applyFont="1" applyAlignment="1">
      <alignment horizontal="right" vertical="center"/>
    </xf>
    <xf numFmtId="0" fontId="0" fillId="0" borderId="0" xfId="0" applyAlignment="1">
      <alignment vertical="center"/>
    </xf>
    <xf numFmtId="0" fontId="10" fillId="0" borderId="1" xfId="0" applyFont="1" applyBorder="1" applyAlignment="1">
      <alignment horizontal="center" vertical="center" wrapText="1"/>
    </xf>
    <xf numFmtId="0" fontId="12" fillId="0" borderId="0" xfId="0" applyFont="1" applyAlignment="1">
      <alignment vertical="center"/>
    </xf>
    <xf numFmtId="0" fontId="12" fillId="0" borderId="0" xfId="0" applyFont="1"/>
    <xf numFmtId="0" fontId="13" fillId="0" borderId="0" xfId="0" applyFont="1" applyAlignment="1">
      <alignment vertical="center"/>
    </xf>
    <xf numFmtId="0" fontId="14" fillId="0" borderId="0" xfId="0" applyFont="1" applyAlignment="1">
      <alignment horizontal="righ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vertical="center" wrapText="1"/>
    </xf>
    <xf numFmtId="0" fontId="15" fillId="0" borderId="0" xfId="0" applyFont="1"/>
    <xf numFmtId="0" fontId="16" fillId="0" borderId="1" xfId="0" applyFont="1" applyBorder="1" applyAlignment="1">
      <alignment horizontal="center" vertical="center" wrapText="1"/>
    </xf>
    <xf numFmtId="0" fontId="18" fillId="0" borderId="0" xfId="0" applyFont="1"/>
    <xf numFmtId="0" fontId="17" fillId="0" borderId="1" xfId="0" applyFont="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xf>
    <xf numFmtId="0" fontId="19" fillId="0" borderId="0" xfId="0" applyFont="1"/>
    <xf numFmtId="0" fontId="6" fillId="0" borderId="1" xfId="0" applyFont="1" applyBorder="1" applyAlignment="1">
      <alignment horizontal="center" vertical="center" wrapText="1"/>
    </xf>
    <xf numFmtId="0" fontId="20" fillId="0" borderId="0" xfId="0" applyFont="1"/>
    <xf numFmtId="0" fontId="16" fillId="0" borderId="2" xfId="0" applyFont="1" applyBorder="1" applyAlignment="1">
      <alignment horizontal="center" vertical="center" wrapText="1"/>
    </xf>
    <xf numFmtId="0" fontId="5" fillId="0" borderId="0" xfId="0" applyFont="1"/>
    <xf numFmtId="164" fontId="5" fillId="0" borderId="0" xfId="0" applyNumberFormat="1" applyFont="1"/>
    <xf numFmtId="3" fontId="22" fillId="0" borderId="1" xfId="0" applyNumberFormat="1" applyFont="1" applyBorder="1" applyAlignment="1">
      <alignment horizontal="center" vertical="center"/>
    </xf>
    <xf numFmtId="3" fontId="22" fillId="0" borderId="1" xfId="0" applyNumberFormat="1" applyFont="1" applyBorder="1" applyAlignment="1">
      <alignment vertical="center" wrapText="1"/>
    </xf>
    <xf numFmtId="164" fontId="5" fillId="0" borderId="1" xfId="0" applyNumberFormat="1" applyFont="1" applyBorder="1" applyAlignment="1">
      <alignment vertical="center"/>
    </xf>
    <xf numFmtId="3" fontId="24" fillId="0" borderId="1" xfId="0" applyNumberFormat="1" applyFont="1" applyBorder="1" applyAlignment="1">
      <alignment horizontal="center" vertical="center"/>
    </xf>
    <xf numFmtId="3" fontId="24" fillId="0" borderId="1" xfId="0" applyNumberFormat="1" applyFont="1" applyBorder="1" applyAlignment="1">
      <alignment vertical="center" wrapText="1"/>
    </xf>
    <xf numFmtId="0" fontId="5" fillId="0" borderId="1" xfId="0" applyFont="1" applyBorder="1"/>
    <xf numFmtId="164" fontId="5" fillId="0" borderId="1" xfId="0" applyNumberFormat="1" applyFont="1" applyBorder="1"/>
    <xf numFmtId="3" fontId="24" fillId="0" borderId="1" xfId="0" applyNumberFormat="1" applyFont="1" applyBorder="1" applyAlignment="1">
      <alignment horizontal="right" vertical="center"/>
    </xf>
    <xf numFmtId="4" fontId="24" fillId="0" borderId="1" xfId="0" applyNumberFormat="1" applyFont="1" applyBorder="1" applyAlignment="1">
      <alignment horizontal="right" vertical="center"/>
    </xf>
    <xf numFmtId="4" fontId="24" fillId="0" borderId="1" xfId="0" applyNumberFormat="1" applyFont="1" applyBorder="1" applyAlignment="1">
      <alignment horizontal="center" vertical="center"/>
    </xf>
    <xf numFmtId="3" fontId="5" fillId="0" borderId="0" xfId="0" applyNumberFormat="1" applyFont="1"/>
    <xf numFmtId="0" fontId="22" fillId="0" borderId="0" xfId="0" applyFont="1" applyAlignment="1">
      <alignment vertical="center"/>
    </xf>
    <xf numFmtId="0" fontId="27" fillId="0" borderId="0" xfId="0" applyFont="1" applyAlignment="1">
      <alignment horizontal="right" vertical="center"/>
    </xf>
    <xf numFmtId="0" fontId="24" fillId="0" borderId="0" xfId="0" applyFont="1"/>
    <xf numFmtId="0" fontId="2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xf numFmtId="0" fontId="30" fillId="0" borderId="0" xfId="0" applyFont="1"/>
    <xf numFmtId="0" fontId="22" fillId="0" borderId="0" xfId="0" applyFont="1"/>
    <xf numFmtId="164" fontId="0" fillId="0" borderId="0" xfId="0" applyNumberFormat="1"/>
    <xf numFmtId="164" fontId="3" fillId="0" borderId="0" xfId="0" applyNumberFormat="1" applyFont="1"/>
    <xf numFmtId="164" fontId="31" fillId="0" borderId="0" xfId="0" applyNumberFormat="1" applyFont="1"/>
    <xf numFmtId="164" fontId="16" fillId="0" borderId="1" xfId="0" applyNumberFormat="1" applyFont="1" applyBorder="1" applyAlignment="1">
      <alignment horizontal="right" vertical="center" wrapText="1"/>
    </xf>
    <xf numFmtId="164" fontId="33" fillId="0" borderId="1" xfId="0" applyNumberFormat="1" applyFont="1" applyBorder="1" applyAlignment="1">
      <alignment horizontal="right" vertical="center" wrapText="1"/>
    </xf>
    <xf numFmtId="0" fontId="34" fillId="0" borderId="0" xfId="0" applyFont="1"/>
    <xf numFmtId="0" fontId="16" fillId="0" borderId="1" xfId="0" applyFont="1" applyBorder="1" applyAlignment="1">
      <alignment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37" fillId="0" borderId="1" xfId="0" applyFont="1" applyBorder="1" applyAlignment="1">
      <alignment horizontal="center" vertical="center" wrapText="1"/>
    </xf>
    <xf numFmtId="166" fontId="16" fillId="0" borderId="1" xfId="0" applyNumberFormat="1" applyFont="1" applyBorder="1" applyAlignment="1">
      <alignment horizontal="right" vertical="center" wrapText="1"/>
    </xf>
    <xf numFmtId="166" fontId="33" fillId="0" borderId="1" xfId="0" applyNumberFormat="1" applyFont="1" applyBorder="1" applyAlignment="1">
      <alignment horizontal="right" vertical="center" wrapText="1"/>
    </xf>
    <xf numFmtId="0" fontId="10" fillId="0" borderId="0" xfId="0" applyFont="1" applyAlignment="1">
      <alignment horizontal="center" vertical="center" wrapText="1"/>
    </xf>
    <xf numFmtId="0" fontId="11" fillId="0" borderId="0" xfId="0" applyFont="1" applyAlignment="1">
      <alignment horizontal="left"/>
    </xf>
    <xf numFmtId="0" fontId="40" fillId="0" borderId="1"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166" fontId="16" fillId="0" borderId="1" xfId="0" applyNumberFormat="1" applyFont="1" applyBorder="1" applyAlignment="1">
      <alignment horizontal="center" vertical="center" wrapText="1"/>
    </xf>
    <xf numFmtId="3" fontId="33" fillId="0" borderId="1" xfId="0" applyNumberFormat="1" applyFont="1" applyBorder="1" applyAlignment="1">
      <alignment vertical="center" wrapText="1"/>
    </xf>
    <xf numFmtId="164" fontId="33" fillId="0" borderId="1" xfId="0" applyNumberFormat="1" applyFont="1" applyBorder="1" applyAlignment="1">
      <alignment horizontal="center" vertical="center" wrapText="1"/>
    </xf>
    <xf numFmtId="166" fontId="33" fillId="0" borderId="1" xfId="0" applyNumberFormat="1" applyFont="1" applyBorder="1" applyAlignment="1">
      <alignment horizontal="center" vertical="center" wrapText="1"/>
    </xf>
    <xf numFmtId="0" fontId="33" fillId="0" borderId="1" xfId="0" quotePrefix="1" applyFont="1" applyBorder="1" applyAlignment="1">
      <alignment horizontal="center" vertical="center" wrapText="1"/>
    </xf>
    <xf numFmtId="0" fontId="17" fillId="0" borderId="0" xfId="0" applyFont="1"/>
    <xf numFmtId="164" fontId="34" fillId="0" borderId="0" xfId="0" applyNumberFormat="1" applyFont="1"/>
    <xf numFmtId="0" fontId="34"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xf>
    <xf numFmtId="0" fontId="45" fillId="0" borderId="1" xfId="0" applyFont="1" applyBorder="1" applyAlignment="1">
      <alignment horizontal="center" vertical="center" wrapText="1"/>
    </xf>
    <xf numFmtId="164" fontId="34" fillId="0" borderId="0" xfId="0" applyNumberFormat="1" applyFont="1" applyAlignment="1">
      <alignment vertical="center"/>
    </xf>
    <xf numFmtId="9" fontId="33" fillId="0" borderId="1" xfId="4" applyFont="1" applyBorder="1" applyAlignment="1">
      <alignment horizontal="center"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164" fontId="46"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67" fontId="33" fillId="0" borderId="1" xfId="0" applyNumberFormat="1" applyFont="1" applyBorder="1" applyAlignment="1">
      <alignment horizontal="center" vertical="center" wrapText="1"/>
    </xf>
    <xf numFmtId="0" fontId="11" fillId="0" borderId="0" xfId="0" applyFont="1" applyAlignment="1">
      <alignment horizontal="center"/>
    </xf>
    <xf numFmtId="0" fontId="17" fillId="0" borderId="0" xfId="0" applyFont="1" applyAlignment="1">
      <alignment horizontal="center" vertical="center"/>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8" fillId="0" borderId="1" xfId="0" applyFont="1" applyBorder="1" applyAlignment="1">
      <alignment vertical="center" wrapText="1"/>
    </xf>
    <xf numFmtId="3" fontId="48" fillId="0" borderId="1" xfId="0" applyNumberFormat="1" applyFont="1" applyBorder="1" applyAlignment="1">
      <alignment vertical="center" wrapText="1"/>
    </xf>
    <xf numFmtId="3" fontId="48" fillId="0" borderId="1" xfId="0" applyNumberFormat="1" applyFont="1" applyBorder="1" applyAlignment="1">
      <alignment horizontal="right" vertical="center" wrapText="1"/>
    </xf>
    <xf numFmtId="0" fontId="50" fillId="0" borderId="1" xfId="0" applyFont="1" applyBorder="1" applyAlignment="1">
      <alignment horizontal="center" vertical="center" wrapText="1"/>
    </xf>
    <xf numFmtId="0" fontId="50" fillId="0" borderId="1" xfId="0" applyFont="1" applyBorder="1" applyAlignment="1">
      <alignment vertical="center" wrapText="1"/>
    </xf>
    <xf numFmtId="3" fontId="50" fillId="0" borderId="1" xfId="0" applyNumberFormat="1" applyFont="1" applyBorder="1" applyAlignment="1">
      <alignment horizontal="right" vertical="center" wrapText="1"/>
    </xf>
    <xf numFmtId="3" fontId="50" fillId="0" borderId="1" xfId="0" applyNumberFormat="1" applyFont="1" applyBorder="1" applyAlignment="1">
      <alignment vertical="center" wrapText="1"/>
    </xf>
    <xf numFmtId="0" fontId="49" fillId="0" borderId="1" xfId="0" applyFont="1" applyBorder="1" applyAlignment="1">
      <alignment vertical="center" wrapText="1"/>
    </xf>
    <xf numFmtId="0" fontId="49" fillId="0" borderId="1" xfId="0" applyFont="1" applyBorder="1" applyAlignment="1">
      <alignment horizontal="left" vertical="center" wrapText="1"/>
    </xf>
    <xf numFmtId="3" fontId="49" fillId="0" borderId="1" xfId="0" applyNumberFormat="1" applyFont="1" applyBorder="1" applyAlignment="1">
      <alignment horizontal="right" vertical="center" wrapText="1"/>
    </xf>
    <xf numFmtId="3" fontId="49" fillId="0" borderId="1" xfId="0" applyNumberFormat="1" applyFont="1" applyBorder="1" applyAlignment="1">
      <alignment vertical="center" wrapText="1"/>
    </xf>
    <xf numFmtId="0" fontId="48" fillId="0" borderId="1" xfId="0" applyFont="1" applyBorder="1" applyAlignment="1">
      <alignment horizontal="left" vertical="center" wrapText="1"/>
    </xf>
    <xf numFmtId="3" fontId="50" fillId="0" borderId="1" xfId="0" quotePrefix="1" applyNumberFormat="1" applyFont="1" applyBorder="1" applyAlignment="1">
      <alignment horizontal="center"/>
    </xf>
    <xf numFmtId="3" fontId="50" fillId="0" borderId="1" xfId="0" applyNumberFormat="1" applyFont="1" applyBorder="1" applyAlignment="1">
      <alignment wrapText="1"/>
    </xf>
    <xf numFmtId="3" fontId="50" fillId="0" borderId="1" xfId="0" applyNumberFormat="1" applyFont="1" applyBorder="1" applyAlignment="1">
      <alignment horizontal="right" vertical="center"/>
    </xf>
    <xf numFmtId="3" fontId="50" fillId="0" borderId="1" xfId="0" applyNumberFormat="1" applyFont="1" applyBorder="1" applyAlignment="1">
      <alignment horizontal="center"/>
    </xf>
    <xf numFmtId="3" fontId="51" fillId="0" borderId="2" xfId="0" applyNumberFormat="1" applyFont="1" applyBorder="1" applyAlignment="1">
      <alignment vertical="center" wrapText="1"/>
    </xf>
    <xf numFmtId="3" fontId="50" fillId="0" borderId="1" xfId="0" applyNumberFormat="1" applyFont="1" applyBorder="1" applyAlignment="1">
      <alignment horizontal="center" vertical="center"/>
    </xf>
    <xf numFmtId="0" fontId="50" fillId="0" borderId="1" xfId="0" quotePrefix="1" applyFont="1" applyBorder="1" applyAlignment="1">
      <alignment horizontal="left" vertical="center" wrapText="1" shrinkToFit="1"/>
    </xf>
    <xf numFmtId="3" fontId="50" fillId="0" borderId="1" xfId="1" applyNumberFormat="1" applyFont="1" applyBorder="1" applyAlignment="1">
      <alignment horizontal="right" vertical="center"/>
    </xf>
    <xf numFmtId="3" fontId="50" fillId="0" borderId="1" xfId="1" applyNumberFormat="1" applyFont="1" applyBorder="1" applyAlignment="1">
      <alignment horizontal="right" vertical="center" wrapText="1"/>
    </xf>
    <xf numFmtId="3" fontId="51" fillId="0" borderId="2" xfId="0" applyNumberFormat="1" applyFont="1" applyBorder="1" applyAlignment="1">
      <alignment vertical="center"/>
    </xf>
    <xf numFmtId="0" fontId="17" fillId="0" borderId="0" xfId="0" applyFont="1" applyAlignment="1">
      <alignment horizontal="right" vertical="center"/>
    </xf>
    <xf numFmtId="0" fontId="47" fillId="0" borderId="0" xfId="0" applyFont="1" applyAlignment="1">
      <alignment horizontal="right"/>
    </xf>
    <xf numFmtId="0" fontId="52" fillId="0" borderId="2" xfId="0" applyFont="1" applyBorder="1" applyAlignment="1">
      <alignment horizontal="center" vertical="center" wrapText="1"/>
    </xf>
    <xf numFmtId="0" fontId="52" fillId="0" borderId="2" xfId="0" applyFont="1" applyBorder="1" applyAlignment="1">
      <alignment vertical="center" wrapText="1"/>
    </xf>
    <xf numFmtId="164" fontId="48" fillId="0" borderId="2" xfId="0" applyNumberFormat="1" applyFont="1" applyBorder="1" applyAlignment="1">
      <alignment horizontal="right" vertical="center" wrapText="1"/>
    </xf>
    <xf numFmtId="164" fontId="52" fillId="0" borderId="2" xfId="0" applyNumberFormat="1" applyFont="1" applyBorder="1" applyAlignment="1">
      <alignment horizontal="right" vertical="center" wrapText="1"/>
    </xf>
    <xf numFmtId="164" fontId="50" fillId="0" borderId="1" xfId="0" applyNumberFormat="1" applyFont="1" applyBorder="1" applyAlignment="1">
      <alignment horizontal="right" vertical="center" wrapText="1"/>
    </xf>
    <xf numFmtId="164" fontId="48" fillId="0" borderId="1" xfId="0" applyNumberFormat="1" applyFont="1" applyBorder="1" applyAlignment="1">
      <alignment horizontal="right" vertical="center" wrapText="1"/>
    </xf>
    <xf numFmtId="0" fontId="50" fillId="0" borderId="1" xfId="0" applyFont="1" applyBorder="1" applyAlignment="1">
      <alignment horizontal="left" vertical="center" wrapText="1"/>
    </xf>
    <xf numFmtId="0" fontId="53" fillId="0" borderId="2" xfId="0" applyFont="1" applyBorder="1" applyAlignment="1">
      <alignment horizontal="center" vertical="center" wrapText="1"/>
    </xf>
    <xf numFmtId="0" fontId="54" fillId="0" borderId="2" xfId="0" applyFont="1" applyBorder="1" applyAlignment="1">
      <alignment horizontal="center" vertical="center" wrapText="1"/>
    </xf>
    <xf numFmtId="0" fontId="17" fillId="0" borderId="0" xfId="0" applyFont="1" applyAlignment="1">
      <alignment horizontal="right"/>
    </xf>
    <xf numFmtId="0" fontId="55" fillId="0" borderId="1" xfId="0" applyFont="1" applyBorder="1" applyAlignment="1">
      <alignment horizontal="center" vertical="center" wrapText="1"/>
    </xf>
    <xf numFmtId="164" fontId="45" fillId="0" borderId="1" xfId="0" applyNumberFormat="1" applyFont="1" applyBorder="1" applyAlignment="1">
      <alignment horizontal="center" vertical="center" wrapText="1"/>
    </xf>
    <xf numFmtId="164" fontId="56" fillId="0" borderId="1" xfId="0" applyNumberFormat="1" applyFont="1" applyBorder="1" applyAlignment="1">
      <alignment horizontal="center" vertical="center" wrapText="1"/>
    </xf>
    <xf numFmtId="164" fontId="56" fillId="0" borderId="1" xfId="0" applyNumberFormat="1" applyFont="1" applyBorder="1" applyAlignment="1">
      <alignment horizontal="center" wrapText="1"/>
    </xf>
    <xf numFmtId="0" fontId="10" fillId="0" borderId="0" xfId="0" applyFont="1"/>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Border="1" applyAlignment="1">
      <alignment vertical="center" wrapText="1"/>
    </xf>
    <xf numFmtId="3" fontId="22" fillId="0" borderId="2" xfId="0" applyNumberFormat="1" applyFont="1" applyBorder="1" applyAlignment="1">
      <alignment vertical="center" wrapText="1"/>
    </xf>
    <xf numFmtId="0" fontId="22" fillId="0" borderId="1" xfId="0" applyFont="1" applyBorder="1" applyAlignment="1">
      <alignment horizontal="left" vertical="center" wrapText="1"/>
    </xf>
    <xf numFmtId="0" fontId="33" fillId="0" borderId="1" xfId="0" applyFont="1" applyBorder="1" applyAlignment="1">
      <alignment horizontal="center" vertical="center"/>
    </xf>
    <xf numFmtId="0" fontId="56" fillId="0" borderId="0" xfId="0" applyFont="1"/>
    <xf numFmtId="164" fontId="56" fillId="0" borderId="0" xfId="0" applyNumberFormat="1" applyFont="1"/>
    <xf numFmtId="164" fontId="56" fillId="0" borderId="0" xfId="0" applyNumberFormat="1" applyFont="1" applyAlignment="1">
      <alignment vertical="center"/>
    </xf>
    <xf numFmtId="1" fontId="56" fillId="0" borderId="0" xfId="0" applyNumberFormat="1" applyFont="1"/>
    <xf numFmtId="0" fontId="10" fillId="0" borderId="0" xfId="0" applyFont="1" applyAlignment="1">
      <alignment vertical="center" wrapText="1"/>
    </xf>
    <xf numFmtId="0" fontId="45" fillId="0" borderId="0" xfId="0" applyFont="1" applyAlignment="1">
      <alignment horizontal="left"/>
    </xf>
    <xf numFmtId="164" fontId="45" fillId="0" borderId="0" xfId="0" applyNumberFormat="1" applyFont="1" applyAlignment="1">
      <alignment horizontal="right" vertical="center"/>
    </xf>
    <xf numFmtId="3" fontId="56" fillId="0" borderId="0" xfId="0" applyNumberFormat="1" applyFont="1"/>
    <xf numFmtId="0" fontId="27" fillId="0" borderId="1" xfId="0" applyFont="1" applyBorder="1" applyAlignment="1">
      <alignment horizontal="center" vertical="center" wrapText="1"/>
    </xf>
    <xf numFmtId="164" fontId="27" fillId="0" borderId="1" xfId="0" applyNumberFormat="1" applyFont="1" applyBorder="1" applyAlignment="1">
      <alignment horizontal="center" vertical="center" wrapText="1"/>
    </xf>
    <xf numFmtId="164" fontId="58"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168" fontId="58" fillId="0" borderId="1" xfId="0" applyNumberFormat="1" applyFont="1" applyBorder="1" applyAlignment="1">
      <alignment vertical="center" wrapText="1"/>
    </xf>
    <xf numFmtId="168" fontId="22" fillId="0" borderId="1" xfId="0" applyNumberFormat="1" applyFont="1" applyBorder="1" applyAlignment="1">
      <alignment vertical="center"/>
    </xf>
    <xf numFmtId="168" fontId="22" fillId="0" borderId="1" xfId="0" applyNumberFormat="1" applyFont="1" applyBorder="1" applyAlignment="1">
      <alignment vertical="center" wrapText="1"/>
    </xf>
    <xf numFmtId="168" fontId="22" fillId="0" borderId="1" xfId="0" applyNumberFormat="1" applyFont="1" applyBorder="1" applyAlignment="1"/>
    <xf numFmtId="0" fontId="43" fillId="0" borderId="0" xfId="0" applyFont="1" applyAlignment="1">
      <alignment vertical="center" wrapText="1"/>
    </xf>
    <xf numFmtId="0" fontId="12" fillId="0" borderId="1" xfId="0" applyFont="1" applyBorder="1" applyAlignment="1">
      <alignment vertical="center" wrapText="1"/>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164" fontId="39" fillId="0" borderId="1" xfId="0" applyNumberFormat="1" applyFont="1" applyBorder="1" applyAlignment="1">
      <alignment horizontal="right" vertical="center" wrapText="1"/>
    </xf>
    <xf numFmtId="164" fontId="59" fillId="0" borderId="1" xfId="0" applyNumberFormat="1" applyFont="1" applyBorder="1" applyAlignment="1">
      <alignment horizontal="right" vertical="center" wrapText="1"/>
    </xf>
    <xf numFmtId="168" fontId="59" fillId="0" borderId="1" xfId="0" applyNumberFormat="1" applyFont="1" applyBorder="1" applyAlignment="1">
      <alignment horizontal="right" vertical="center"/>
    </xf>
    <xf numFmtId="3" fontId="51" fillId="0" borderId="1" xfId="2" applyNumberFormat="1" applyFont="1" applyBorder="1" applyAlignment="1">
      <alignment horizontal="right" vertical="center" wrapText="1"/>
    </xf>
    <xf numFmtId="0" fontId="38" fillId="0" borderId="1" xfId="0" applyFont="1" applyBorder="1" applyAlignment="1">
      <alignment horizontal="center" vertical="center" wrapText="1"/>
    </xf>
    <xf numFmtId="0" fontId="59" fillId="0" borderId="0" xfId="0" applyFont="1"/>
    <xf numFmtId="0" fontId="60" fillId="0" borderId="0" xfId="0" applyFont="1" applyAlignment="1">
      <alignment horizontal="right"/>
    </xf>
    <xf numFmtId="0" fontId="60" fillId="0" borderId="1" xfId="0" applyFont="1" applyBorder="1" applyAlignment="1">
      <alignment horizontal="center" vertical="center" wrapText="1"/>
    </xf>
    <xf numFmtId="0" fontId="39" fillId="0" borderId="1" xfId="0" applyFont="1" applyBorder="1" applyAlignment="1">
      <alignment vertical="center" wrapText="1"/>
    </xf>
    <xf numFmtId="1" fontId="59" fillId="0" borderId="1" xfId="0" applyNumberFormat="1" applyFont="1" applyBorder="1" applyAlignment="1">
      <alignment vertical="center" wrapText="1"/>
    </xf>
    <xf numFmtId="0" fontId="61" fillId="0" borderId="1" xfId="0" applyFont="1" applyBorder="1" applyAlignment="1">
      <alignment horizontal="center" vertical="center" wrapText="1"/>
    </xf>
    <xf numFmtId="0" fontId="62" fillId="0" borderId="0" xfId="0" applyFont="1" applyAlignment="1">
      <alignment vertical="center"/>
    </xf>
    <xf numFmtId="0" fontId="63" fillId="0" borderId="0" xfId="0" applyFont="1" applyAlignment="1">
      <alignment vertical="center"/>
    </xf>
    <xf numFmtId="3" fontId="58"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3" fontId="22" fillId="0" borderId="1" xfId="0"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14" fontId="23" fillId="0" borderId="1" xfId="0" applyNumberFormat="1" applyFont="1" applyFill="1" applyBorder="1" applyAlignment="1">
      <alignment horizontal="center" vertical="center" wrapText="1"/>
    </xf>
    <xf numFmtId="1" fontId="24" fillId="0" borderId="1" xfId="3" applyNumberFormat="1"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left" vertical="center" wrapText="1"/>
    </xf>
    <xf numFmtId="3" fontId="24" fillId="0" borderId="1" xfId="0" applyNumberFormat="1" applyFont="1" applyFill="1" applyBorder="1" applyAlignment="1">
      <alignment horizontal="left" vertical="center"/>
    </xf>
    <xf numFmtId="0" fontId="32" fillId="0" borderId="0" xfId="0" applyFont="1" applyAlignment="1">
      <alignment vertical="center"/>
    </xf>
    <xf numFmtId="0" fontId="44" fillId="0" borderId="0" xfId="0" applyFont="1" applyAlignment="1">
      <alignment vertical="center"/>
    </xf>
    <xf numFmtId="0" fontId="14" fillId="0" borderId="0" xfId="0" applyFont="1" applyBorder="1" applyAlignment="1">
      <alignment vertical="center"/>
    </xf>
    <xf numFmtId="0" fontId="34" fillId="0" borderId="0" xfId="0" applyFont="1" applyAlignment="1">
      <alignment vertical="center"/>
    </xf>
    <xf numFmtId="0" fontId="64" fillId="0" borderId="1" xfId="0" applyFont="1" applyBorder="1" applyAlignment="1">
      <alignment horizontal="center" vertical="center" wrapText="1"/>
    </xf>
    <xf numFmtId="0" fontId="34" fillId="0" borderId="0" xfId="0" applyFont="1"/>
    <xf numFmtId="0" fontId="14" fillId="0" borderId="0" xfId="0" applyFont="1" applyAlignment="1">
      <alignment horizontal="right"/>
    </xf>
    <xf numFmtId="0" fontId="66" fillId="0" borderId="0" xfId="0" applyFont="1"/>
    <xf numFmtId="0" fontId="51" fillId="0" borderId="1" xfId="0" applyFont="1" applyBorder="1" applyAlignment="1">
      <alignment horizontal="center" vertical="center" wrapText="1"/>
    </xf>
    <xf numFmtId="0" fontId="67" fillId="0" borderId="1" xfId="0" applyFont="1" applyBorder="1" applyAlignment="1">
      <alignment vertical="center" wrapText="1"/>
    </xf>
    <xf numFmtId="164" fontId="67" fillId="0" borderId="1" xfId="0" applyNumberFormat="1" applyFont="1" applyBorder="1" applyAlignment="1">
      <alignment horizontal="center" vertical="center" wrapText="1"/>
    </xf>
    <xf numFmtId="0" fontId="67" fillId="0" borderId="1" xfId="0" applyFont="1" applyBorder="1" applyAlignment="1">
      <alignment horizontal="center" vertical="center" wrapText="1"/>
    </xf>
    <xf numFmtId="164" fontId="51" fillId="0" borderId="1" xfId="0" applyNumberFormat="1" applyFont="1" applyBorder="1" applyAlignment="1">
      <alignment horizontal="center" vertical="center" wrapText="1"/>
    </xf>
    <xf numFmtId="0" fontId="51" fillId="0" borderId="3" xfId="0" applyFont="1" applyBorder="1" applyAlignment="1">
      <alignment horizontal="left" vertical="center" wrapText="1"/>
    </xf>
    <xf numFmtId="0" fontId="51" fillId="0" borderId="1" xfId="0" quotePrefix="1" applyFont="1" applyBorder="1" applyAlignment="1">
      <alignment horizontal="center" vertical="center" wrapText="1"/>
    </xf>
    <xf numFmtId="0" fontId="51" fillId="0" borderId="4" xfId="0" applyFont="1" applyBorder="1" applyAlignment="1">
      <alignment horizontal="left" vertical="center" wrapText="1"/>
    </xf>
    <xf numFmtId="0" fontId="51" fillId="0" borderId="1" xfId="0" applyFont="1" applyBorder="1" applyAlignment="1">
      <alignment horizontal="left" vertical="center" wrapText="1"/>
    </xf>
    <xf numFmtId="0" fontId="51" fillId="0" borderId="1" xfId="0" applyFont="1" applyBorder="1" applyAlignment="1">
      <alignment vertical="center" wrapText="1"/>
    </xf>
    <xf numFmtId="3" fontId="50" fillId="0" borderId="1"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164" fontId="28" fillId="0" borderId="1" xfId="0" quotePrefix="1" applyNumberFormat="1" applyFont="1" applyBorder="1" applyAlignment="1">
      <alignment vertical="center"/>
    </xf>
    <xf numFmtId="0" fontId="68" fillId="0" borderId="0" xfId="0" applyFont="1"/>
    <xf numFmtId="0" fontId="33" fillId="0" borderId="0" xfId="0" applyFont="1" applyAlignment="1">
      <alignment vertical="center"/>
    </xf>
    <xf numFmtId="0" fontId="40" fillId="0" borderId="0" xfId="0" applyFont="1" applyAlignment="1">
      <alignment horizontal="right" vertical="center"/>
    </xf>
    <xf numFmtId="0" fontId="9" fillId="0" borderId="0" xfId="0" applyFont="1" applyAlignment="1">
      <alignment horizontal="left" wrapText="1"/>
    </xf>
    <xf numFmtId="0" fontId="32" fillId="0" borderId="0" xfId="0" applyFont="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9" fillId="0" borderId="0" xfId="0" applyFont="1" applyAlignment="1">
      <alignment horizontal="left"/>
    </xf>
    <xf numFmtId="0" fontId="14" fillId="0" borderId="0" xfId="0" applyFont="1" applyAlignment="1">
      <alignment horizontal="center"/>
    </xf>
    <xf numFmtId="0" fontId="12" fillId="0" borderId="0" xfId="0" applyFont="1" applyAlignment="1">
      <alignment horizontal="center" vertical="center" wrapText="1"/>
    </xf>
    <xf numFmtId="0" fontId="7" fillId="0" borderId="5" xfId="0" applyFont="1" applyBorder="1" applyAlignment="1">
      <alignment horizontal="left"/>
    </xf>
    <xf numFmtId="0" fontId="11" fillId="0" borderId="0" xfId="0" applyFont="1" applyAlignment="1">
      <alignment horizontal="left" wrapText="1"/>
    </xf>
    <xf numFmtId="0" fontId="38" fillId="0" borderId="0" xfId="0" applyFont="1" applyAlignment="1">
      <alignment horizontal="center"/>
    </xf>
    <xf numFmtId="0" fontId="14" fillId="0" borderId="5" xfId="0" applyFont="1" applyBorder="1" applyAlignment="1">
      <alignment horizontal="center"/>
    </xf>
    <xf numFmtId="0" fontId="11" fillId="0" borderId="0" xfId="0" applyFont="1" applyAlignment="1">
      <alignment horizontal="left"/>
    </xf>
    <xf numFmtId="0" fontId="39" fillId="0" borderId="5" xfId="0" applyFont="1" applyBorder="1" applyAlignment="1">
      <alignment horizontal="left"/>
    </xf>
    <xf numFmtId="0" fontId="10" fillId="0" borderId="0" xfId="0" applyFont="1" applyAlignment="1">
      <alignment horizontal="center" vertical="center" wrapText="1"/>
    </xf>
    <xf numFmtId="166" fontId="33" fillId="0" borderId="6" xfId="0" applyNumberFormat="1" applyFont="1" applyBorder="1" applyAlignment="1">
      <alignment horizontal="center" vertical="center" wrapText="1"/>
    </xf>
    <xf numFmtId="166" fontId="33" fillId="0" borderId="3" xfId="0" applyNumberFormat="1" applyFont="1" applyBorder="1" applyAlignment="1">
      <alignment horizontal="center" vertical="center" wrapText="1"/>
    </xf>
    <xf numFmtId="9" fontId="33" fillId="0" borderId="1" xfId="4" applyFont="1" applyBorder="1" applyAlignment="1">
      <alignment horizontal="center" vertical="center" wrapText="1"/>
    </xf>
    <xf numFmtId="0" fontId="33" fillId="0" borderId="6" xfId="0" applyFont="1" applyBorder="1" applyAlignment="1">
      <alignment horizontal="left" vertical="center" wrapText="1"/>
    </xf>
    <xf numFmtId="0" fontId="33" fillId="0" borderId="3" xfId="0" applyFont="1" applyBorder="1" applyAlignment="1">
      <alignment horizontal="left" vertical="center" wrapText="1"/>
    </xf>
    <xf numFmtId="164" fontId="33" fillId="0" borderId="1" xfId="0" applyNumberFormat="1" applyFont="1" applyBorder="1" applyAlignment="1">
      <alignment horizontal="center" vertical="center" wrapText="1"/>
    </xf>
    <xf numFmtId="164" fontId="46"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32" fillId="0" borderId="0" xfId="0" applyFont="1" applyAlignment="1">
      <alignment horizontal="center" vertical="center"/>
    </xf>
    <xf numFmtId="0" fontId="16" fillId="0" borderId="2" xfId="0" applyFont="1" applyBorder="1" applyAlignment="1">
      <alignment horizontal="center" vertical="center" wrapText="1"/>
    </xf>
    <xf numFmtId="0" fontId="44" fillId="0" borderId="0" xfId="0" applyFont="1" applyAlignment="1">
      <alignment horizontal="center" vertical="center"/>
    </xf>
    <xf numFmtId="0" fontId="14" fillId="0" borderId="5" xfId="0" applyFont="1" applyBorder="1" applyAlignment="1">
      <alignment horizontal="right" vertical="center"/>
    </xf>
    <xf numFmtId="166" fontId="33" fillId="0" borderId="1" xfId="4" applyNumberFormat="1" applyFont="1" applyBorder="1" applyAlignment="1">
      <alignment horizontal="center" vertical="center" wrapText="1"/>
    </xf>
    <xf numFmtId="0" fontId="48" fillId="0" borderId="1"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3" xfId="0" applyFont="1" applyBorder="1" applyAlignment="1">
      <alignment horizontal="center" vertical="center" wrapText="1"/>
    </xf>
    <xf numFmtId="0" fontId="39" fillId="0" borderId="0" xfId="0" applyFont="1" applyAlignment="1">
      <alignment horizontal="center" vertical="center" wrapText="1"/>
    </xf>
    <xf numFmtId="0" fontId="14" fillId="0" borderId="0" xfId="0" applyFont="1" applyAlignment="1">
      <alignment horizontal="center" vertical="center"/>
    </xf>
    <xf numFmtId="0" fontId="39" fillId="0" borderId="0" xfId="0" applyFont="1" applyAlignment="1">
      <alignment horizontal="center" vertical="center"/>
    </xf>
    <xf numFmtId="0" fontId="15" fillId="0" borderId="0" xfId="0" applyFont="1" applyAlignment="1">
      <alignment horizontal="center" vertical="center" wrapText="1"/>
    </xf>
    <xf numFmtId="0" fontId="47" fillId="0" borderId="5" xfId="0" applyFont="1" applyBorder="1" applyAlignment="1">
      <alignment horizontal="right"/>
    </xf>
    <xf numFmtId="0" fontId="5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39" fillId="0" borderId="0" xfId="0" applyFont="1" applyAlignment="1">
      <alignment horizontal="center"/>
    </xf>
    <xf numFmtId="0" fontId="47" fillId="0" borderId="5" xfId="0" applyFont="1" applyBorder="1" applyAlignment="1">
      <alignment horizontal="center"/>
    </xf>
    <xf numFmtId="0" fontId="11" fillId="0" borderId="0" xfId="0" applyFont="1" applyAlignment="1">
      <alignment horizontal="center"/>
    </xf>
    <xf numFmtId="0" fontId="11" fillId="0" borderId="0" xfId="0" applyFont="1" applyAlignment="1">
      <alignment horizontal="center" wrapText="1"/>
    </xf>
    <xf numFmtId="0" fontId="58" fillId="0" borderId="1" xfId="0" applyFont="1" applyBorder="1" applyAlignment="1">
      <alignment horizontal="center" vertical="center" wrapText="1"/>
    </xf>
    <xf numFmtId="164" fontId="58" fillId="0" borderId="1" xfId="0" applyNumberFormat="1" applyFont="1" applyBorder="1" applyAlignment="1">
      <alignment horizontal="center" vertical="center" wrapText="1"/>
    </xf>
    <xf numFmtId="0" fontId="57" fillId="0" borderId="0" xfId="0" applyFont="1" applyAlignment="1">
      <alignment horizontal="center" vertical="center"/>
    </xf>
    <xf numFmtId="0" fontId="40" fillId="0" borderId="0" xfId="0" applyFont="1" applyAlignment="1">
      <alignment horizontal="center" vertical="center"/>
    </xf>
    <xf numFmtId="164" fontId="40" fillId="0" borderId="5" xfId="0" applyNumberFormat="1" applyFont="1" applyBorder="1" applyAlignment="1">
      <alignment horizontal="right" vertical="center"/>
    </xf>
    <xf numFmtId="0" fontId="11" fillId="0" borderId="1" xfId="0" applyFont="1" applyBorder="1" applyAlignment="1">
      <alignment horizontal="center" vertical="center" wrapText="1"/>
    </xf>
    <xf numFmtId="0" fontId="17" fillId="0" borderId="5" xfId="0" applyFont="1" applyBorder="1" applyAlignment="1">
      <alignment horizontal="center"/>
    </xf>
    <xf numFmtId="0" fontId="60" fillId="0" borderId="5" xfId="0" applyFont="1" applyBorder="1" applyAlignment="1">
      <alignment horizontal="right"/>
    </xf>
    <xf numFmtId="0" fontId="39" fillId="0" borderId="0" xfId="0" applyFont="1" applyAlignment="1">
      <alignment horizontal="center" wrapText="1"/>
    </xf>
    <xf numFmtId="0" fontId="60" fillId="0" borderId="0" xfId="0" applyFont="1" applyAlignment="1">
      <alignment horizontal="center"/>
    </xf>
    <xf numFmtId="0" fontId="39" fillId="0" borderId="0" xfId="0" applyFont="1" applyAlignment="1">
      <alignment horizontal="left" wrapText="1"/>
    </xf>
    <xf numFmtId="0" fontId="39" fillId="0" borderId="0" xfId="0" applyFont="1" applyAlignment="1">
      <alignment horizontal="left"/>
    </xf>
    <xf numFmtId="0" fontId="59"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xf>
    <xf numFmtId="0" fontId="14" fillId="0" borderId="5" xfId="0" applyFont="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xf>
    <xf numFmtId="0" fontId="49" fillId="0" borderId="5" xfId="0" applyFont="1" applyBorder="1" applyAlignment="1">
      <alignment horizontal="center"/>
    </xf>
    <xf numFmtId="0" fontId="24" fillId="0" borderId="0" xfId="0" applyFont="1" applyAlignment="1">
      <alignment horizontal="center" vertical="center" wrapText="1"/>
    </xf>
    <xf numFmtId="0" fontId="16" fillId="0" borderId="0" xfId="0" applyFont="1" applyAlignment="1">
      <alignment horizontal="left" wrapText="1"/>
    </xf>
    <xf numFmtId="0" fontId="26" fillId="0" borderId="0" xfId="0" applyFont="1" applyAlignment="1">
      <alignment horizontal="center"/>
    </xf>
    <xf numFmtId="0" fontId="27" fillId="0" borderId="0" xfId="0" applyFont="1" applyAlignment="1">
      <alignment horizontal="center" vertical="center"/>
    </xf>
    <xf numFmtId="0" fontId="16" fillId="0" borderId="0" xfId="0" applyFont="1" applyAlignment="1">
      <alignment horizontal="left"/>
    </xf>
    <xf numFmtId="0" fontId="23" fillId="0" borderId="1" xfId="0" applyFont="1" applyFill="1" applyBorder="1" applyAlignment="1">
      <alignment horizontal="center" vertical="center" wrapText="1"/>
    </xf>
    <xf numFmtId="0" fontId="34" fillId="0" borderId="0" xfId="0" applyFont="1" applyAlignment="1">
      <alignment horizontal="center" vertical="center" wrapText="1"/>
    </xf>
    <xf numFmtId="0" fontId="16" fillId="0" borderId="1" xfId="0" applyFont="1" applyBorder="1" applyAlignment="1">
      <alignment horizontal="center" vertical="center" wrapText="1"/>
    </xf>
    <xf numFmtId="164" fontId="51" fillId="0" borderId="1"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51" fillId="0" borderId="6" xfId="0" applyFont="1" applyBorder="1" applyAlignment="1">
      <alignment horizontal="left" vertical="center" wrapText="1"/>
    </xf>
    <xf numFmtId="0" fontId="51" fillId="0" borderId="3" xfId="0" applyFont="1" applyBorder="1" applyAlignment="1">
      <alignment horizontal="left" vertical="center" wrapText="1"/>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 xfId="0" applyFont="1" applyBorder="1" applyAlignment="1">
      <alignment horizontal="center" vertical="center" wrapText="1"/>
    </xf>
    <xf numFmtId="164" fontId="29" fillId="0" borderId="1" xfId="0" applyNumberFormat="1" applyFont="1" applyBorder="1" applyAlignment="1">
      <alignment horizontal="center" vertical="center" wrapText="1"/>
    </xf>
    <xf numFmtId="0" fontId="65" fillId="0" borderId="0" xfId="0" applyFont="1" applyAlignment="1">
      <alignment horizontal="center" vertical="center"/>
    </xf>
    <xf numFmtId="0" fontId="29" fillId="0" borderId="1" xfId="0" applyFont="1" applyBorder="1" applyAlignment="1">
      <alignment horizontal="center" vertical="center" wrapText="1"/>
    </xf>
    <xf numFmtId="0" fontId="14" fillId="0" borderId="5" xfId="0" applyFont="1" applyBorder="1" applyAlignment="1">
      <alignment horizontal="right"/>
    </xf>
    <xf numFmtId="0" fontId="14" fillId="0" borderId="0" xfId="0" applyFont="1" applyBorder="1" applyAlignment="1">
      <alignment horizontal="center" vertical="center"/>
    </xf>
    <xf numFmtId="0" fontId="40" fillId="0" borderId="5" xfId="0" applyFont="1" applyBorder="1" applyAlignment="1">
      <alignment horizontal="center"/>
    </xf>
    <xf numFmtId="0" fontId="57" fillId="0" borderId="0" xfId="0" applyFont="1" applyAlignment="1">
      <alignment horizontal="center"/>
    </xf>
    <xf numFmtId="0" fontId="56" fillId="0" borderId="0" xfId="0" applyFont="1" applyAlignment="1">
      <alignment horizontal="center" vertical="center" wrapText="1"/>
    </xf>
  </cellXfs>
  <cellStyles count="5">
    <cellStyle name="Comma" xfId="1" builtinId="3"/>
    <cellStyle name="Normal" xfId="0" builtinId="0"/>
    <cellStyle name="Normal 2" xfId="2"/>
    <cellStyle name="Normal_Bieu mau (CV )"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320040</xdr:colOff>
      <xdr:row>2</xdr:row>
      <xdr:rowOff>22860</xdr:rowOff>
    </xdr:from>
    <xdr:to>
      <xdr:col>1</xdr:col>
      <xdr:colOff>757265</xdr:colOff>
      <xdr:row>2</xdr:row>
      <xdr:rowOff>22860</xdr:rowOff>
    </xdr:to>
    <xdr:cxnSp macro="">
      <xdr:nvCxnSpPr>
        <xdr:cNvPr id="3" name="Straight Connector 2"/>
        <xdr:cNvCxnSpPr/>
      </xdr:nvCxnSpPr>
      <xdr:spPr>
        <a:xfrm>
          <a:off x="358140" y="441960"/>
          <a:ext cx="7772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1988820</xdr:colOff>
      <xdr:row>5</xdr:row>
      <xdr:rowOff>60960</xdr:rowOff>
    </xdr:from>
    <xdr:to>
      <xdr:col>2</xdr:col>
      <xdr:colOff>586740</xdr:colOff>
      <xdr:row>5</xdr:row>
      <xdr:rowOff>62548</xdr:rowOff>
    </xdr:to>
    <xdr:cxnSp macro="">
      <xdr:nvCxnSpPr>
        <xdr:cNvPr id="5" name="Straight Connector 4"/>
        <xdr:cNvCxnSpPr/>
      </xdr:nvCxnSpPr>
      <xdr:spPr>
        <a:xfrm>
          <a:off x="2362200" y="1310640"/>
          <a:ext cx="191262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358140</xdr:colOff>
      <xdr:row>2</xdr:row>
      <xdr:rowOff>22860</xdr:rowOff>
    </xdr:from>
    <xdr:to>
      <xdr:col>1</xdr:col>
      <xdr:colOff>800100</xdr:colOff>
      <xdr:row>2</xdr:row>
      <xdr:rowOff>24448</xdr:rowOff>
    </xdr:to>
    <xdr:cxnSp macro="">
      <xdr:nvCxnSpPr>
        <xdr:cNvPr id="3" name="Straight Connector 2"/>
        <xdr:cNvCxnSpPr/>
      </xdr:nvCxnSpPr>
      <xdr:spPr>
        <a:xfrm>
          <a:off x="358140" y="510540"/>
          <a:ext cx="8534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1809750</xdr:colOff>
      <xdr:row>4</xdr:row>
      <xdr:rowOff>81915</xdr:rowOff>
    </xdr:from>
    <xdr:to>
      <xdr:col>3</xdr:col>
      <xdr:colOff>575310</xdr:colOff>
      <xdr:row>4</xdr:row>
      <xdr:rowOff>83503</xdr:rowOff>
    </xdr:to>
    <xdr:cxnSp macro="">
      <xdr:nvCxnSpPr>
        <xdr:cNvPr id="8" name="Straight Connector 7"/>
        <xdr:cNvCxnSpPr/>
      </xdr:nvCxnSpPr>
      <xdr:spPr>
        <a:xfrm>
          <a:off x="2278380" y="1569720"/>
          <a:ext cx="18135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15240</xdr:colOff>
      <xdr:row>2</xdr:row>
      <xdr:rowOff>15240</xdr:rowOff>
    </xdr:from>
    <xdr:to>
      <xdr:col>1</xdr:col>
      <xdr:colOff>796290</xdr:colOff>
      <xdr:row>2</xdr:row>
      <xdr:rowOff>16828</xdr:rowOff>
    </xdr:to>
    <xdr:cxnSp macro="">
      <xdr:nvCxnSpPr>
        <xdr:cNvPr id="2" name="Straight Connector 1"/>
        <xdr:cNvCxnSpPr/>
      </xdr:nvCxnSpPr>
      <xdr:spPr>
        <a:xfrm>
          <a:off x="358140" y="472440"/>
          <a:ext cx="7848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213360</xdr:colOff>
      <xdr:row>4</xdr:row>
      <xdr:rowOff>45720</xdr:rowOff>
    </xdr:from>
    <xdr:to>
      <xdr:col>12</xdr:col>
      <xdr:colOff>282063</xdr:colOff>
      <xdr:row>4</xdr:row>
      <xdr:rowOff>45720</xdr:rowOff>
    </xdr:to>
    <xdr:cxnSp macro="">
      <xdr:nvCxnSpPr>
        <xdr:cNvPr id="11" name="Straight Connector 10"/>
        <xdr:cNvCxnSpPr/>
      </xdr:nvCxnSpPr>
      <xdr:spPr>
        <a:xfrm>
          <a:off x="6873240" y="1043940"/>
          <a:ext cx="288036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320040</xdr:colOff>
      <xdr:row>2</xdr:row>
      <xdr:rowOff>22860</xdr:rowOff>
    </xdr:from>
    <xdr:to>
      <xdr:col>1</xdr:col>
      <xdr:colOff>771573</xdr:colOff>
      <xdr:row>2</xdr:row>
      <xdr:rowOff>22860</xdr:rowOff>
    </xdr:to>
    <xdr:cxnSp macro="">
      <xdr:nvCxnSpPr>
        <xdr:cNvPr id="2" name="Straight Connector 1"/>
        <xdr:cNvCxnSpPr/>
      </xdr:nvCxnSpPr>
      <xdr:spPr>
        <a:xfrm>
          <a:off x="358140" y="434340"/>
          <a:ext cx="7772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1988820</xdr:colOff>
      <xdr:row>5</xdr:row>
      <xdr:rowOff>60960</xdr:rowOff>
    </xdr:from>
    <xdr:to>
      <xdr:col>2</xdr:col>
      <xdr:colOff>700894</xdr:colOff>
      <xdr:row>5</xdr:row>
      <xdr:rowOff>60960</xdr:rowOff>
    </xdr:to>
    <xdr:cxnSp macro="">
      <xdr:nvCxnSpPr>
        <xdr:cNvPr id="3" name="Straight Connector 2"/>
        <xdr:cNvCxnSpPr/>
      </xdr:nvCxnSpPr>
      <xdr:spPr>
        <a:xfrm>
          <a:off x="2362200" y="1303020"/>
          <a:ext cx="191262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1684020</xdr:colOff>
      <xdr:row>5</xdr:row>
      <xdr:rowOff>60960</xdr:rowOff>
    </xdr:from>
    <xdr:to>
      <xdr:col>3</xdr:col>
      <xdr:colOff>145139</xdr:colOff>
      <xdr:row>5</xdr:row>
      <xdr:rowOff>60960</xdr:rowOff>
    </xdr:to>
    <xdr:cxnSp macro="">
      <xdr:nvCxnSpPr>
        <xdr:cNvPr id="2" name="Straight Connector 1"/>
        <xdr:cNvCxnSpPr/>
      </xdr:nvCxnSpPr>
      <xdr:spPr>
        <a:xfrm>
          <a:off x="2400300" y="1226820"/>
          <a:ext cx="193548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388620</xdr:colOff>
      <xdr:row>2</xdr:row>
      <xdr:rowOff>22860</xdr:rowOff>
    </xdr:from>
    <xdr:to>
      <xdr:col>1</xdr:col>
      <xdr:colOff>754380</xdr:colOff>
      <xdr:row>2</xdr:row>
      <xdr:rowOff>24448</xdr:rowOff>
    </xdr:to>
    <xdr:cxnSp macro="">
      <xdr:nvCxnSpPr>
        <xdr:cNvPr id="3" name="Straight Connector 2"/>
        <xdr:cNvCxnSpPr/>
      </xdr:nvCxnSpPr>
      <xdr:spPr>
        <a:xfrm>
          <a:off x="388620" y="502920"/>
          <a:ext cx="7772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327660</xdr:colOff>
      <xdr:row>2</xdr:row>
      <xdr:rowOff>22860</xdr:rowOff>
    </xdr:from>
    <xdr:to>
      <xdr:col>1</xdr:col>
      <xdr:colOff>792480</xdr:colOff>
      <xdr:row>2</xdr:row>
      <xdr:rowOff>24448</xdr:rowOff>
    </xdr:to>
    <xdr:cxnSp macro="">
      <xdr:nvCxnSpPr>
        <xdr:cNvPr id="2" name="Straight Connector 1"/>
        <xdr:cNvCxnSpPr/>
      </xdr:nvCxnSpPr>
      <xdr:spPr>
        <a:xfrm>
          <a:off x="327660" y="464820"/>
          <a:ext cx="8534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1672590</xdr:colOff>
      <xdr:row>5</xdr:row>
      <xdr:rowOff>38100</xdr:rowOff>
    </xdr:from>
    <xdr:to>
      <xdr:col>1</xdr:col>
      <xdr:colOff>3844290</xdr:colOff>
      <xdr:row>5</xdr:row>
      <xdr:rowOff>38100</xdr:rowOff>
    </xdr:to>
    <xdr:cxnSp macro="">
      <xdr:nvCxnSpPr>
        <xdr:cNvPr id="3" name="Straight Connector 2"/>
        <xdr:cNvCxnSpPr/>
      </xdr:nvCxnSpPr>
      <xdr:spPr>
        <a:xfrm flipV="1">
          <a:off x="2004060" y="1127760"/>
          <a:ext cx="262890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363855</xdr:colOff>
      <xdr:row>2</xdr:row>
      <xdr:rowOff>15240</xdr:rowOff>
    </xdr:from>
    <xdr:to>
      <xdr:col>1</xdr:col>
      <xdr:colOff>714375</xdr:colOff>
      <xdr:row>2</xdr:row>
      <xdr:rowOff>16828</xdr:rowOff>
    </xdr:to>
    <xdr:cxnSp macro="">
      <xdr:nvCxnSpPr>
        <xdr:cNvPr id="2" name="Straight Connector 1"/>
        <xdr:cNvCxnSpPr/>
      </xdr:nvCxnSpPr>
      <xdr:spPr>
        <a:xfrm>
          <a:off x="335280" y="464820"/>
          <a:ext cx="80772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1638300</xdr:colOff>
      <xdr:row>5</xdr:row>
      <xdr:rowOff>53340</xdr:rowOff>
    </xdr:from>
    <xdr:to>
      <xdr:col>2</xdr:col>
      <xdr:colOff>106680</xdr:colOff>
      <xdr:row>5</xdr:row>
      <xdr:rowOff>54928</xdr:rowOff>
    </xdr:to>
    <xdr:cxnSp macro="">
      <xdr:nvCxnSpPr>
        <xdr:cNvPr id="3" name="Straight Connector 2"/>
        <xdr:cNvCxnSpPr/>
      </xdr:nvCxnSpPr>
      <xdr:spPr>
        <a:xfrm>
          <a:off x="2095500" y="1356360"/>
          <a:ext cx="22479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1508760</xdr:colOff>
      <xdr:row>5</xdr:row>
      <xdr:rowOff>60960</xdr:rowOff>
    </xdr:from>
    <xdr:to>
      <xdr:col>1</xdr:col>
      <xdr:colOff>3749040</xdr:colOff>
      <xdr:row>5</xdr:row>
      <xdr:rowOff>62548</xdr:rowOff>
    </xdr:to>
    <xdr:cxnSp macro="">
      <xdr:nvCxnSpPr>
        <xdr:cNvPr id="2" name="Straight Connector 1"/>
        <xdr:cNvCxnSpPr/>
      </xdr:nvCxnSpPr>
      <xdr:spPr>
        <a:xfrm>
          <a:off x="1943100" y="1242060"/>
          <a:ext cx="224028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335280</xdr:colOff>
      <xdr:row>2</xdr:row>
      <xdr:rowOff>15240</xdr:rowOff>
    </xdr:from>
    <xdr:to>
      <xdr:col>1</xdr:col>
      <xdr:colOff>746760</xdr:colOff>
      <xdr:row>2</xdr:row>
      <xdr:rowOff>16828</xdr:rowOff>
    </xdr:to>
    <xdr:cxnSp macro="">
      <xdr:nvCxnSpPr>
        <xdr:cNvPr id="3" name="Straight Connector 2"/>
        <xdr:cNvCxnSpPr/>
      </xdr:nvCxnSpPr>
      <xdr:spPr>
        <a:xfrm>
          <a:off x="335280" y="495300"/>
          <a:ext cx="84582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3810</xdr:colOff>
      <xdr:row>2</xdr:row>
      <xdr:rowOff>22860</xdr:rowOff>
    </xdr:from>
    <xdr:to>
      <xdr:col>1</xdr:col>
      <xdr:colOff>825119</xdr:colOff>
      <xdr:row>2</xdr:row>
      <xdr:rowOff>22860</xdr:rowOff>
    </xdr:to>
    <xdr:cxnSp macro="">
      <xdr:nvCxnSpPr>
        <xdr:cNvPr id="2" name="Straight Connector 1"/>
        <xdr:cNvCxnSpPr/>
      </xdr:nvCxnSpPr>
      <xdr:spPr>
        <a:xfrm>
          <a:off x="365760" y="480060"/>
          <a:ext cx="8763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762000</xdr:colOff>
      <xdr:row>4</xdr:row>
      <xdr:rowOff>45720</xdr:rowOff>
    </xdr:from>
    <xdr:to>
      <xdr:col>5</xdr:col>
      <xdr:colOff>487680</xdr:colOff>
      <xdr:row>4</xdr:row>
      <xdr:rowOff>47308</xdr:rowOff>
    </xdr:to>
    <xdr:cxnSp macro="">
      <xdr:nvCxnSpPr>
        <xdr:cNvPr id="3" name="Straight Connector 2"/>
        <xdr:cNvCxnSpPr/>
      </xdr:nvCxnSpPr>
      <xdr:spPr>
        <a:xfrm>
          <a:off x="3878580" y="1165860"/>
          <a:ext cx="24536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318135</xdr:colOff>
      <xdr:row>2</xdr:row>
      <xdr:rowOff>15240</xdr:rowOff>
    </xdr:from>
    <xdr:to>
      <xdr:col>1</xdr:col>
      <xdr:colOff>1171575</xdr:colOff>
      <xdr:row>2</xdr:row>
      <xdr:rowOff>16828</xdr:rowOff>
    </xdr:to>
    <xdr:cxnSp macro="">
      <xdr:nvCxnSpPr>
        <xdr:cNvPr id="2" name="Straight Connector 1"/>
        <xdr:cNvCxnSpPr/>
      </xdr:nvCxnSpPr>
      <xdr:spPr>
        <a:xfrm>
          <a:off x="617220" y="480060"/>
          <a:ext cx="8534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184785</xdr:colOff>
      <xdr:row>5</xdr:row>
      <xdr:rowOff>51435</xdr:rowOff>
    </xdr:from>
    <xdr:to>
      <xdr:col>9</xdr:col>
      <xdr:colOff>17145</xdr:colOff>
      <xdr:row>5</xdr:row>
      <xdr:rowOff>51435</xdr:rowOff>
    </xdr:to>
    <xdr:cxnSp macro="">
      <xdr:nvCxnSpPr>
        <xdr:cNvPr id="3" name="Straight Connector 2"/>
        <xdr:cNvCxnSpPr/>
      </xdr:nvCxnSpPr>
      <xdr:spPr>
        <a:xfrm flipV="1">
          <a:off x="4541520" y="1333500"/>
          <a:ext cx="252222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13335</xdr:colOff>
      <xdr:row>5</xdr:row>
      <xdr:rowOff>51435</xdr:rowOff>
    </xdr:from>
    <xdr:to>
      <xdr:col>9</xdr:col>
      <xdr:colOff>661035</xdr:colOff>
      <xdr:row>5</xdr:row>
      <xdr:rowOff>51435</xdr:rowOff>
    </xdr:to>
    <xdr:cxnSp macro="">
      <xdr:nvCxnSpPr>
        <xdr:cNvPr id="2" name="Straight Connector 1"/>
        <xdr:cNvCxnSpPr/>
      </xdr:nvCxnSpPr>
      <xdr:spPr>
        <a:xfrm>
          <a:off x="6583680" y="1120140"/>
          <a:ext cx="32918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350520</xdr:colOff>
      <xdr:row>2</xdr:row>
      <xdr:rowOff>22860</xdr:rowOff>
    </xdr:from>
    <xdr:to>
      <xdr:col>1</xdr:col>
      <xdr:colOff>801793</xdr:colOff>
      <xdr:row>2</xdr:row>
      <xdr:rowOff>22860</xdr:rowOff>
    </xdr:to>
    <xdr:cxnSp macro="">
      <xdr:nvCxnSpPr>
        <xdr:cNvPr id="3" name="Straight Connector 2"/>
        <xdr:cNvCxnSpPr/>
      </xdr:nvCxnSpPr>
      <xdr:spPr>
        <a:xfrm>
          <a:off x="365760" y="419100"/>
          <a:ext cx="8610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1550670</xdr:colOff>
      <xdr:row>5</xdr:row>
      <xdr:rowOff>89535</xdr:rowOff>
    </xdr:from>
    <xdr:to>
      <xdr:col>3</xdr:col>
      <xdr:colOff>212385</xdr:colOff>
      <xdr:row>5</xdr:row>
      <xdr:rowOff>89535</xdr:rowOff>
    </xdr:to>
    <xdr:cxnSp macro="">
      <xdr:nvCxnSpPr>
        <xdr:cNvPr id="2" name="Straight Connector 1"/>
        <xdr:cNvCxnSpPr/>
      </xdr:nvCxnSpPr>
      <xdr:spPr>
        <a:xfrm>
          <a:off x="2400300" y="1295400"/>
          <a:ext cx="18821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388620</xdr:colOff>
      <xdr:row>2</xdr:row>
      <xdr:rowOff>22860</xdr:rowOff>
    </xdr:from>
    <xdr:to>
      <xdr:col>1</xdr:col>
      <xdr:colOff>754380</xdr:colOff>
      <xdr:row>2</xdr:row>
      <xdr:rowOff>24448</xdr:rowOff>
    </xdr:to>
    <xdr:cxnSp macro="">
      <xdr:nvCxnSpPr>
        <xdr:cNvPr id="5" name="Straight Connector 4"/>
        <xdr:cNvCxnSpPr/>
      </xdr:nvCxnSpPr>
      <xdr:spPr>
        <a:xfrm>
          <a:off x="388620" y="502920"/>
          <a:ext cx="7772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327660</xdr:colOff>
      <xdr:row>2</xdr:row>
      <xdr:rowOff>22860</xdr:rowOff>
    </xdr:from>
    <xdr:to>
      <xdr:col>1</xdr:col>
      <xdr:colOff>786676</xdr:colOff>
      <xdr:row>2</xdr:row>
      <xdr:rowOff>22860</xdr:rowOff>
    </xdr:to>
    <xdr:cxnSp macro="">
      <xdr:nvCxnSpPr>
        <xdr:cNvPr id="2" name="Straight Connector 1"/>
        <xdr:cNvCxnSpPr/>
      </xdr:nvCxnSpPr>
      <xdr:spPr>
        <a:xfrm>
          <a:off x="327660" y="518160"/>
          <a:ext cx="8610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643890</xdr:colOff>
      <xdr:row>5</xdr:row>
      <xdr:rowOff>70485</xdr:rowOff>
    </xdr:from>
    <xdr:to>
      <xdr:col>5</xdr:col>
      <xdr:colOff>788710</xdr:colOff>
      <xdr:row>5</xdr:row>
      <xdr:rowOff>70485</xdr:rowOff>
    </xdr:to>
    <xdr:cxnSp macro="">
      <xdr:nvCxnSpPr>
        <xdr:cNvPr id="3" name="Straight Connector 2"/>
        <xdr:cNvCxnSpPr/>
      </xdr:nvCxnSpPr>
      <xdr:spPr>
        <a:xfrm>
          <a:off x="3459480" y="1363980"/>
          <a:ext cx="28956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358140</xdr:colOff>
      <xdr:row>2</xdr:row>
      <xdr:rowOff>22860</xdr:rowOff>
    </xdr:from>
    <xdr:to>
      <xdr:col>1</xdr:col>
      <xdr:colOff>800100</xdr:colOff>
      <xdr:row>2</xdr:row>
      <xdr:rowOff>24448</xdr:rowOff>
    </xdr:to>
    <xdr:cxnSp macro="">
      <xdr:nvCxnSpPr>
        <xdr:cNvPr id="2" name="Straight Connector 1"/>
        <xdr:cNvCxnSpPr/>
      </xdr:nvCxnSpPr>
      <xdr:spPr>
        <a:xfrm>
          <a:off x="358140" y="510540"/>
          <a:ext cx="8534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1809750</xdr:colOff>
      <xdr:row>4</xdr:row>
      <xdr:rowOff>81915</xdr:rowOff>
    </xdr:from>
    <xdr:to>
      <xdr:col>3</xdr:col>
      <xdr:colOff>546675</xdr:colOff>
      <xdr:row>4</xdr:row>
      <xdr:rowOff>83503</xdr:rowOff>
    </xdr:to>
    <xdr:cxnSp macro="">
      <xdr:nvCxnSpPr>
        <xdr:cNvPr id="3" name="Straight Connector 2"/>
        <xdr:cNvCxnSpPr/>
      </xdr:nvCxnSpPr>
      <xdr:spPr>
        <a:xfrm>
          <a:off x="2278380" y="1569720"/>
          <a:ext cx="18135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358140</xdr:colOff>
      <xdr:row>2</xdr:row>
      <xdr:rowOff>15240</xdr:rowOff>
    </xdr:from>
    <xdr:to>
      <xdr:col>1</xdr:col>
      <xdr:colOff>777240</xdr:colOff>
      <xdr:row>2</xdr:row>
      <xdr:rowOff>16828</xdr:rowOff>
    </xdr:to>
    <xdr:cxnSp macro="">
      <xdr:nvCxnSpPr>
        <xdr:cNvPr id="2" name="Straight Connector 1"/>
        <xdr:cNvCxnSpPr/>
      </xdr:nvCxnSpPr>
      <xdr:spPr>
        <a:xfrm>
          <a:off x="358140" y="472440"/>
          <a:ext cx="7848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108585</xdr:colOff>
      <xdr:row>4</xdr:row>
      <xdr:rowOff>45720</xdr:rowOff>
    </xdr:from>
    <xdr:to>
      <xdr:col>12</xdr:col>
      <xdr:colOff>319688</xdr:colOff>
      <xdr:row>4</xdr:row>
      <xdr:rowOff>45720</xdr:rowOff>
    </xdr:to>
    <xdr:cxnSp macro="">
      <xdr:nvCxnSpPr>
        <xdr:cNvPr id="3" name="Straight Connector 2"/>
        <xdr:cNvCxnSpPr/>
      </xdr:nvCxnSpPr>
      <xdr:spPr>
        <a:xfrm>
          <a:off x="6370320" y="990600"/>
          <a:ext cx="267462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327660</xdr:colOff>
      <xdr:row>2</xdr:row>
      <xdr:rowOff>22860</xdr:rowOff>
    </xdr:from>
    <xdr:to>
      <xdr:col>1</xdr:col>
      <xdr:colOff>792480</xdr:colOff>
      <xdr:row>2</xdr:row>
      <xdr:rowOff>24448</xdr:rowOff>
    </xdr:to>
    <xdr:cxnSp macro="">
      <xdr:nvCxnSpPr>
        <xdr:cNvPr id="3" name="Straight Connector 2"/>
        <xdr:cNvCxnSpPr/>
      </xdr:nvCxnSpPr>
      <xdr:spPr>
        <a:xfrm>
          <a:off x="327660" y="502920"/>
          <a:ext cx="8534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3013710</xdr:colOff>
      <xdr:row>5</xdr:row>
      <xdr:rowOff>45720</xdr:rowOff>
    </xdr:from>
    <xdr:to>
      <xdr:col>3</xdr:col>
      <xdr:colOff>796290</xdr:colOff>
      <xdr:row>5</xdr:row>
      <xdr:rowOff>53340</xdr:rowOff>
    </xdr:to>
    <xdr:cxnSp macro="">
      <xdr:nvCxnSpPr>
        <xdr:cNvPr id="5" name="Straight Connector 4"/>
        <xdr:cNvCxnSpPr/>
      </xdr:nvCxnSpPr>
      <xdr:spPr>
        <a:xfrm flipV="1">
          <a:off x="3611880" y="1211580"/>
          <a:ext cx="233172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335280</xdr:colOff>
      <xdr:row>2</xdr:row>
      <xdr:rowOff>15240</xdr:rowOff>
    </xdr:from>
    <xdr:to>
      <xdr:col>1</xdr:col>
      <xdr:colOff>685800</xdr:colOff>
      <xdr:row>2</xdr:row>
      <xdr:rowOff>16828</xdr:rowOff>
    </xdr:to>
    <xdr:cxnSp macro="">
      <xdr:nvCxnSpPr>
        <xdr:cNvPr id="3" name="Straight Connector 2"/>
        <xdr:cNvCxnSpPr/>
      </xdr:nvCxnSpPr>
      <xdr:spPr>
        <a:xfrm>
          <a:off x="335280" y="464820"/>
          <a:ext cx="80772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1619250</xdr:colOff>
      <xdr:row>5</xdr:row>
      <xdr:rowOff>53340</xdr:rowOff>
    </xdr:from>
    <xdr:to>
      <xdr:col>2</xdr:col>
      <xdr:colOff>87630</xdr:colOff>
      <xdr:row>5</xdr:row>
      <xdr:rowOff>54928</xdr:rowOff>
    </xdr:to>
    <xdr:cxnSp macro="">
      <xdr:nvCxnSpPr>
        <xdr:cNvPr id="5" name="Straight Connector 4"/>
        <xdr:cNvCxnSpPr/>
      </xdr:nvCxnSpPr>
      <xdr:spPr>
        <a:xfrm>
          <a:off x="2095500" y="1356360"/>
          <a:ext cx="22479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1503045</xdr:colOff>
      <xdr:row>5</xdr:row>
      <xdr:rowOff>91440</xdr:rowOff>
    </xdr:from>
    <xdr:to>
      <xdr:col>1</xdr:col>
      <xdr:colOff>3743325</xdr:colOff>
      <xdr:row>5</xdr:row>
      <xdr:rowOff>93028</xdr:rowOff>
    </xdr:to>
    <xdr:cxnSp macro="">
      <xdr:nvCxnSpPr>
        <xdr:cNvPr id="3" name="Straight Connector 2"/>
        <xdr:cNvCxnSpPr/>
      </xdr:nvCxnSpPr>
      <xdr:spPr>
        <a:xfrm>
          <a:off x="1965960" y="1272540"/>
          <a:ext cx="224028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335280</xdr:colOff>
      <xdr:row>2</xdr:row>
      <xdr:rowOff>15240</xdr:rowOff>
    </xdr:from>
    <xdr:to>
      <xdr:col>1</xdr:col>
      <xdr:colOff>746760</xdr:colOff>
      <xdr:row>2</xdr:row>
      <xdr:rowOff>16828</xdr:rowOff>
    </xdr:to>
    <xdr:cxnSp macro="">
      <xdr:nvCxnSpPr>
        <xdr:cNvPr id="14" name="Straight Connector 13"/>
        <xdr:cNvCxnSpPr/>
      </xdr:nvCxnSpPr>
      <xdr:spPr>
        <a:xfrm>
          <a:off x="335280" y="495300"/>
          <a:ext cx="8763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337185</xdr:colOff>
      <xdr:row>2</xdr:row>
      <xdr:rowOff>22860</xdr:rowOff>
    </xdr:from>
    <xdr:to>
      <xdr:col>1</xdr:col>
      <xdr:colOff>843915</xdr:colOff>
      <xdr:row>2</xdr:row>
      <xdr:rowOff>24448</xdr:rowOff>
    </xdr:to>
    <xdr:cxnSp macro="">
      <xdr:nvCxnSpPr>
        <xdr:cNvPr id="3" name="Straight Connector 2"/>
        <xdr:cNvCxnSpPr/>
      </xdr:nvCxnSpPr>
      <xdr:spPr>
        <a:xfrm>
          <a:off x="365760" y="480060"/>
          <a:ext cx="8763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762000</xdr:colOff>
      <xdr:row>4</xdr:row>
      <xdr:rowOff>45720</xdr:rowOff>
    </xdr:from>
    <xdr:to>
      <xdr:col>5</xdr:col>
      <xdr:colOff>487680</xdr:colOff>
      <xdr:row>4</xdr:row>
      <xdr:rowOff>47308</xdr:rowOff>
    </xdr:to>
    <xdr:cxnSp macro="">
      <xdr:nvCxnSpPr>
        <xdr:cNvPr id="5" name="Straight Connector 4"/>
        <xdr:cNvCxnSpPr/>
      </xdr:nvCxnSpPr>
      <xdr:spPr>
        <a:xfrm>
          <a:off x="3878580" y="1165860"/>
          <a:ext cx="24536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194310</xdr:colOff>
      <xdr:row>2</xdr:row>
      <xdr:rowOff>15240</xdr:rowOff>
    </xdr:from>
    <xdr:to>
      <xdr:col>1</xdr:col>
      <xdr:colOff>1047750</xdr:colOff>
      <xdr:row>2</xdr:row>
      <xdr:rowOff>16828</xdr:rowOff>
    </xdr:to>
    <xdr:cxnSp macro="">
      <xdr:nvCxnSpPr>
        <xdr:cNvPr id="2" name="Straight Connector 1"/>
        <xdr:cNvCxnSpPr/>
      </xdr:nvCxnSpPr>
      <xdr:spPr>
        <a:xfrm>
          <a:off x="617220" y="480060"/>
          <a:ext cx="85344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308610</xdr:colOff>
      <xdr:row>5</xdr:row>
      <xdr:rowOff>70485</xdr:rowOff>
    </xdr:from>
    <xdr:to>
      <xdr:col>9</xdr:col>
      <xdr:colOff>197967</xdr:colOff>
      <xdr:row>5</xdr:row>
      <xdr:rowOff>70485</xdr:rowOff>
    </xdr:to>
    <xdr:cxnSp macro="">
      <xdr:nvCxnSpPr>
        <xdr:cNvPr id="12" name="Straight Connector 11"/>
        <xdr:cNvCxnSpPr/>
      </xdr:nvCxnSpPr>
      <xdr:spPr>
        <a:xfrm flipV="1">
          <a:off x="4541520" y="1333500"/>
          <a:ext cx="252222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148590</xdr:colOff>
      <xdr:row>5</xdr:row>
      <xdr:rowOff>51435</xdr:rowOff>
    </xdr:from>
    <xdr:to>
      <xdr:col>10</xdr:col>
      <xdr:colOff>226528</xdr:colOff>
      <xdr:row>5</xdr:row>
      <xdr:rowOff>51435</xdr:rowOff>
    </xdr:to>
    <xdr:cxnSp macro="">
      <xdr:nvCxnSpPr>
        <xdr:cNvPr id="3" name="Straight Connector 2"/>
        <xdr:cNvCxnSpPr/>
      </xdr:nvCxnSpPr>
      <xdr:spPr>
        <a:xfrm>
          <a:off x="8061960" y="1219200"/>
          <a:ext cx="38328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xdr:colOff>
      <xdr:row>2</xdr:row>
      <xdr:rowOff>22860</xdr:rowOff>
    </xdr:from>
    <xdr:to>
      <xdr:col>1</xdr:col>
      <xdr:colOff>868680</xdr:colOff>
      <xdr:row>2</xdr:row>
      <xdr:rowOff>24448</xdr:rowOff>
    </xdr:to>
    <xdr:cxnSp macro="">
      <xdr:nvCxnSpPr>
        <xdr:cNvPr id="4" name="Straight Connector 3"/>
        <xdr:cNvCxnSpPr/>
      </xdr:nvCxnSpPr>
      <xdr:spPr>
        <a:xfrm>
          <a:off x="365760" y="419100"/>
          <a:ext cx="8610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327660</xdr:colOff>
      <xdr:row>2</xdr:row>
      <xdr:rowOff>22860</xdr:rowOff>
    </xdr:from>
    <xdr:to>
      <xdr:col>1</xdr:col>
      <xdr:colOff>777240</xdr:colOff>
      <xdr:row>2</xdr:row>
      <xdr:rowOff>24448</xdr:rowOff>
    </xdr:to>
    <xdr:cxnSp macro="">
      <xdr:nvCxnSpPr>
        <xdr:cNvPr id="3" name="Straight Connector 2"/>
        <xdr:cNvCxnSpPr/>
      </xdr:nvCxnSpPr>
      <xdr:spPr>
        <a:xfrm>
          <a:off x="327660" y="518160"/>
          <a:ext cx="86106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xdr:colOff>
      <xdr:row>5</xdr:row>
      <xdr:rowOff>60960</xdr:rowOff>
    </xdr:from>
    <xdr:to>
      <xdr:col>5</xdr:col>
      <xdr:colOff>836153</xdr:colOff>
      <xdr:row>5</xdr:row>
      <xdr:rowOff>62548</xdr:rowOff>
    </xdr:to>
    <xdr:cxnSp macro="">
      <xdr:nvCxnSpPr>
        <xdr:cNvPr id="5" name="Straight Connector 4"/>
        <xdr:cNvCxnSpPr/>
      </xdr:nvCxnSpPr>
      <xdr:spPr>
        <a:xfrm>
          <a:off x="3284220" y="1363980"/>
          <a:ext cx="286512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7" workbookViewId="0">
      <selection activeCell="A4" sqref="A4:F69"/>
    </sheetView>
  </sheetViews>
  <sheetFormatPr defaultColWidth="8.85546875" defaultRowHeight="14.25" x14ac:dyDescent="0.2"/>
  <cols>
    <col min="1" max="1" width="4.85546875" style="1" customWidth="1"/>
    <col min="2" max="2" width="43.42578125" style="1" customWidth="1"/>
    <col min="3" max="3" width="10.85546875" style="1" customWidth="1"/>
    <col min="4" max="4" width="10.7109375" style="1" customWidth="1"/>
    <col min="5" max="6" width="10.85546875" style="1" customWidth="1"/>
    <col min="7" max="7" width="8.85546875" style="1"/>
    <col min="8" max="8" width="11.28515625" style="1" bestFit="1" customWidth="1"/>
    <col min="9" max="16384" width="8.85546875" style="1"/>
  </cols>
  <sheetData>
    <row r="1" spans="1:8" ht="16.149999999999999" customHeight="1" x14ac:dyDescent="0.25">
      <c r="A1" s="207" t="s">
        <v>287</v>
      </c>
      <c r="B1" s="207"/>
      <c r="E1" s="213" t="s">
        <v>0</v>
      </c>
      <c r="F1" s="213"/>
    </row>
    <row r="2" spans="1:8" ht="16.149999999999999" customHeight="1" x14ac:dyDescent="0.25">
      <c r="A2" s="211" t="s">
        <v>178</v>
      </c>
      <c r="B2" s="211"/>
      <c r="E2" s="213"/>
      <c r="F2" s="213"/>
    </row>
    <row r="3" spans="1:8" ht="16.899999999999999" customHeight="1" x14ac:dyDescent="0.25">
      <c r="A3" s="20"/>
      <c r="B3" s="20"/>
      <c r="F3" s="19"/>
    </row>
    <row r="4" spans="1:8" ht="30" customHeight="1" x14ac:dyDescent="0.3">
      <c r="A4" s="208" t="s">
        <v>303</v>
      </c>
      <c r="B4" s="208"/>
      <c r="C4" s="208"/>
      <c r="D4" s="208"/>
      <c r="E4" s="208"/>
      <c r="F4" s="208"/>
    </row>
    <row r="5" spans="1:8" ht="18.600000000000001" customHeight="1" x14ac:dyDescent="0.25">
      <c r="A5" s="212" t="s">
        <v>374</v>
      </c>
      <c r="B5" s="212"/>
      <c r="C5" s="212"/>
      <c r="D5" s="212"/>
      <c r="E5" s="212"/>
      <c r="F5" s="212"/>
    </row>
    <row r="6" spans="1:8" ht="18" customHeight="1" x14ac:dyDescent="0.25">
      <c r="A6" s="209"/>
      <c r="B6" s="209"/>
      <c r="C6" s="209"/>
      <c r="D6" s="209"/>
      <c r="E6" s="209"/>
      <c r="F6" s="209"/>
    </row>
    <row r="7" spans="1:8" ht="21.6" customHeight="1" x14ac:dyDescent="0.25">
      <c r="A7" s="214"/>
      <c r="B7" s="214"/>
      <c r="C7" s="21"/>
      <c r="D7" s="21"/>
      <c r="E7" s="210" t="s">
        <v>2</v>
      </c>
      <c r="F7" s="210"/>
    </row>
    <row r="8" spans="1:8" ht="58.15" customHeight="1" x14ac:dyDescent="0.25">
      <c r="A8" s="16" t="s">
        <v>3</v>
      </c>
      <c r="B8" s="16" t="s">
        <v>4</v>
      </c>
      <c r="C8" s="16" t="s">
        <v>180</v>
      </c>
      <c r="D8" s="16" t="s">
        <v>300</v>
      </c>
      <c r="E8" s="16" t="s">
        <v>301</v>
      </c>
      <c r="F8" s="16" t="s">
        <v>284</v>
      </c>
      <c r="G8" s="51"/>
    </row>
    <row r="9" spans="1:8" s="23" customFormat="1" ht="18" customHeight="1" x14ac:dyDescent="0.2">
      <c r="A9" s="22" t="s">
        <v>5</v>
      </c>
      <c r="B9" s="22" t="s">
        <v>6</v>
      </c>
      <c r="C9" s="22">
        <v>1</v>
      </c>
      <c r="D9" s="22">
        <v>2</v>
      </c>
      <c r="E9" s="22">
        <v>3</v>
      </c>
      <c r="F9" s="58" t="s">
        <v>285</v>
      </c>
    </row>
    <row r="10" spans="1:8" ht="32.25" customHeight="1" x14ac:dyDescent="0.2">
      <c r="A10" s="16" t="s">
        <v>5</v>
      </c>
      <c r="B10" s="52" t="s">
        <v>7</v>
      </c>
      <c r="C10" s="49">
        <f>C11+C14+C18</f>
        <v>163833</v>
      </c>
      <c r="D10" s="49">
        <f>D11+D14+D18</f>
        <v>230574</v>
      </c>
      <c r="E10" s="49">
        <f>E11+E14+E18</f>
        <v>183772</v>
      </c>
      <c r="F10" s="59">
        <f t="shared" ref="F10:F16" si="0">E10/D10*100%</f>
        <v>0.79701961192502191</v>
      </c>
      <c r="H10" s="1">
        <f>180253+50321</f>
        <v>230574</v>
      </c>
    </row>
    <row r="11" spans="1:8" ht="32.25" customHeight="1" x14ac:dyDescent="0.2">
      <c r="A11" s="53" t="s">
        <v>8</v>
      </c>
      <c r="B11" s="52" t="s">
        <v>9</v>
      </c>
      <c r="C11" s="49">
        <f>SUM(C12:C13)</f>
        <v>25660</v>
      </c>
      <c r="D11" s="49">
        <f>25000+8011</f>
        <v>33011</v>
      </c>
      <c r="E11" s="49">
        <f>SUM(E12:E13)</f>
        <v>40770</v>
      </c>
      <c r="F11" s="59">
        <f t="shared" si="0"/>
        <v>1.2350428644997122</v>
      </c>
    </row>
    <row r="12" spans="1:8" ht="30" customHeight="1" x14ac:dyDescent="0.2">
      <c r="A12" s="54" t="s">
        <v>10</v>
      </c>
      <c r="B12" s="55" t="s">
        <v>11</v>
      </c>
      <c r="C12" s="50">
        <v>12710</v>
      </c>
      <c r="D12" s="50">
        <v>16254</v>
      </c>
      <c r="E12" s="50">
        <v>23519</v>
      </c>
      <c r="F12" s="60">
        <f t="shared" si="0"/>
        <v>1.4469669004552725</v>
      </c>
    </row>
    <row r="13" spans="1:8" ht="38.25" customHeight="1" x14ac:dyDescent="0.2">
      <c r="A13" s="54" t="s">
        <v>10</v>
      </c>
      <c r="B13" s="55" t="s">
        <v>12</v>
      </c>
      <c r="C13" s="50">
        <v>12950</v>
      </c>
      <c r="D13" s="50">
        <f>D11-D12</f>
        <v>16757</v>
      </c>
      <c r="E13" s="50">
        <v>17251</v>
      </c>
      <c r="F13" s="60">
        <f t="shared" si="0"/>
        <v>1.0294802172226531</v>
      </c>
    </row>
    <row r="14" spans="1:8" ht="27.75" customHeight="1" x14ac:dyDescent="0.2">
      <c r="A14" s="53" t="s">
        <v>13</v>
      </c>
      <c r="B14" s="57" t="s">
        <v>14</v>
      </c>
      <c r="C14" s="49">
        <f>SUM(C15:C17)</f>
        <v>135225</v>
      </c>
      <c r="D14" s="49">
        <f>SUM(D15:D17)</f>
        <v>185076</v>
      </c>
      <c r="E14" s="49">
        <f>SUM(E15:E17)</f>
        <v>143002</v>
      </c>
      <c r="F14" s="59">
        <f t="shared" si="0"/>
        <v>0.77266636408826639</v>
      </c>
    </row>
    <row r="15" spans="1:8" ht="24" customHeight="1" x14ac:dyDescent="0.2">
      <c r="A15" s="54" t="s">
        <v>10</v>
      </c>
      <c r="B15" s="55" t="s">
        <v>15</v>
      </c>
      <c r="C15" s="50">
        <v>123821</v>
      </c>
      <c r="D15" s="50">
        <f>107747+20784</f>
        <v>128531</v>
      </c>
      <c r="E15" s="50">
        <v>108937</v>
      </c>
      <c r="F15" s="60">
        <f t="shared" si="0"/>
        <v>0.84755428651453735</v>
      </c>
    </row>
    <row r="16" spans="1:8" ht="24" customHeight="1" x14ac:dyDescent="0.2">
      <c r="A16" s="54" t="s">
        <v>10</v>
      </c>
      <c r="B16" s="55" t="s">
        <v>16</v>
      </c>
      <c r="C16" s="50">
        <v>6695</v>
      </c>
      <c r="D16" s="50">
        <f>37526+19019</f>
        <v>56545</v>
      </c>
      <c r="E16" s="50">
        <f>18017+1035</f>
        <v>19052</v>
      </c>
      <c r="F16" s="60">
        <f t="shared" si="0"/>
        <v>0.33693518436643383</v>
      </c>
    </row>
    <row r="17" spans="1:8" ht="44.25" customHeight="1" x14ac:dyDescent="0.2">
      <c r="A17" s="54" t="s">
        <v>10</v>
      </c>
      <c r="B17" s="55" t="s">
        <v>302</v>
      </c>
      <c r="C17" s="50">
        <v>4709</v>
      </c>
      <c r="D17" s="50"/>
      <c r="E17" s="50">
        <v>15013</v>
      </c>
      <c r="F17" s="60"/>
    </row>
    <row r="18" spans="1:8" ht="33.75" customHeight="1" x14ac:dyDescent="0.2">
      <c r="A18" s="53" t="s">
        <v>17</v>
      </c>
      <c r="B18" s="57" t="s">
        <v>18</v>
      </c>
      <c r="C18" s="49">
        <v>2948</v>
      </c>
      <c r="D18" s="49">
        <f>9980+2507</f>
        <v>12487</v>
      </c>
      <c r="E18" s="49"/>
      <c r="F18" s="50"/>
    </row>
    <row r="19" spans="1:8" ht="24" customHeight="1" x14ac:dyDescent="0.2">
      <c r="A19" s="53" t="s">
        <v>6</v>
      </c>
      <c r="B19" s="57" t="s">
        <v>19</v>
      </c>
      <c r="C19" s="49">
        <f>C20+C25+C28</f>
        <v>163873</v>
      </c>
      <c r="D19" s="49">
        <f>D20+D25+D28</f>
        <v>216569</v>
      </c>
      <c r="E19" s="49">
        <f>E20+E25+E28</f>
        <v>183772</v>
      </c>
      <c r="F19" s="59">
        <f>E19/D19*100%</f>
        <v>0.84856096671268744</v>
      </c>
      <c r="H19" s="47"/>
    </row>
    <row r="20" spans="1:8" ht="24" customHeight="1" x14ac:dyDescent="0.2">
      <c r="A20" s="53" t="s">
        <v>20</v>
      </c>
      <c r="B20" s="57" t="s">
        <v>21</v>
      </c>
      <c r="C20" s="49">
        <f>SUM(C21:C24)</f>
        <v>157138</v>
      </c>
      <c r="D20" s="49">
        <f>SUM(D21:D24)</f>
        <v>197510</v>
      </c>
      <c r="E20" s="49">
        <f>SUM(E21:E24)</f>
        <v>164720</v>
      </c>
      <c r="F20" s="59">
        <f>E20/D20*100%</f>
        <v>0.8339830894638246</v>
      </c>
    </row>
    <row r="21" spans="1:8" ht="24" customHeight="1" x14ac:dyDescent="0.2">
      <c r="A21" s="54">
        <v>1</v>
      </c>
      <c r="B21" s="55" t="s">
        <v>22</v>
      </c>
      <c r="C21" s="50">
        <v>3000</v>
      </c>
      <c r="D21" s="50">
        <v>41000</v>
      </c>
      <c r="E21" s="50">
        <v>3400</v>
      </c>
      <c r="F21" s="60">
        <f>E21/D21*100%</f>
        <v>8.2926829268292687E-2</v>
      </c>
    </row>
    <row r="22" spans="1:8" ht="24" customHeight="1" x14ac:dyDescent="0.2">
      <c r="A22" s="54">
        <v>2</v>
      </c>
      <c r="B22" s="55" t="s">
        <v>23</v>
      </c>
      <c r="C22" s="50">
        <v>151021</v>
      </c>
      <c r="D22" s="50">
        <f>184340-28250</f>
        <v>156090</v>
      </c>
      <c r="E22" s="50">
        <v>158066</v>
      </c>
      <c r="F22" s="60">
        <f>E22/D22*100%</f>
        <v>1.0126593631879044</v>
      </c>
      <c r="H22" s="47"/>
    </row>
    <row r="23" spans="1:8" ht="24" customHeight="1" x14ac:dyDescent="0.2">
      <c r="A23" s="54">
        <v>3</v>
      </c>
      <c r="B23" s="55" t="s">
        <v>24</v>
      </c>
      <c r="C23" s="50">
        <v>3117</v>
      </c>
      <c r="D23" s="50">
        <v>420</v>
      </c>
      <c r="E23" s="50">
        <v>3254</v>
      </c>
      <c r="F23" s="60">
        <f>E23/D23*100%</f>
        <v>7.7476190476190476</v>
      </c>
    </row>
    <row r="24" spans="1:8" ht="27.75" customHeight="1" x14ac:dyDescent="0.2">
      <c r="A24" s="54">
        <v>4</v>
      </c>
      <c r="B24" s="55" t="s">
        <v>25</v>
      </c>
      <c r="C24" s="50"/>
      <c r="D24" s="50"/>
      <c r="E24" s="50"/>
      <c r="F24" s="50"/>
    </row>
    <row r="25" spans="1:8" ht="24" customHeight="1" x14ac:dyDescent="0.2">
      <c r="A25" s="53" t="s">
        <v>13</v>
      </c>
      <c r="B25" s="57" t="s">
        <v>26</v>
      </c>
      <c r="C25" s="49">
        <f>SUM(C26:C27)</f>
        <v>6695</v>
      </c>
      <c r="D25" s="49">
        <f>SUM(D26:D27)</f>
        <v>19019</v>
      </c>
      <c r="E25" s="49">
        <f>SUM(E26:E27)</f>
        <v>19052</v>
      </c>
      <c r="F25" s="49"/>
    </row>
    <row r="26" spans="1:8" ht="29.25" customHeight="1" x14ac:dyDescent="0.2">
      <c r="A26" s="54">
        <v>1</v>
      </c>
      <c r="B26" s="55" t="s">
        <v>27</v>
      </c>
      <c r="C26" s="50"/>
      <c r="D26" s="50"/>
      <c r="E26" s="50">
        <v>7388</v>
      </c>
      <c r="F26" s="50"/>
    </row>
    <row r="27" spans="1:8" ht="30.75" customHeight="1" x14ac:dyDescent="0.2">
      <c r="A27" s="54">
        <v>2</v>
      </c>
      <c r="B27" s="55" t="s">
        <v>28</v>
      </c>
      <c r="C27" s="50">
        <v>6695</v>
      </c>
      <c r="D27" s="50">
        <v>19019</v>
      </c>
      <c r="E27" s="50">
        <v>11664</v>
      </c>
      <c r="F27" s="60">
        <f>E27/D27*100%</f>
        <v>0.61328145538671852</v>
      </c>
    </row>
    <row r="28" spans="1:8" ht="30" customHeight="1" x14ac:dyDescent="0.2">
      <c r="A28" s="53" t="s">
        <v>17</v>
      </c>
      <c r="B28" s="57" t="s">
        <v>179</v>
      </c>
      <c r="C28" s="49">
        <v>40</v>
      </c>
      <c r="D28" s="49">
        <v>40</v>
      </c>
      <c r="E28" s="49"/>
      <c r="F28" s="49"/>
    </row>
    <row r="29" spans="1:8" x14ac:dyDescent="0.2">
      <c r="A29" s="2"/>
    </row>
  </sheetData>
  <mergeCells count="8">
    <mergeCell ref="A1:B1"/>
    <mergeCell ref="A4:F4"/>
    <mergeCell ref="A6:F6"/>
    <mergeCell ref="E7:F7"/>
    <mergeCell ref="A2:B2"/>
    <mergeCell ref="A5:F5"/>
    <mergeCell ref="E1:F2"/>
    <mergeCell ref="A7:B7"/>
  </mergeCells>
  <phoneticPr fontId="0" type="noConversion"/>
  <pageMargins left="0.7" right="0.2" top="0.46" bottom="0.32"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9" workbookViewId="0">
      <selection activeCell="A6" sqref="A6:F16"/>
    </sheetView>
  </sheetViews>
  <sheetFormatPr defaultRowHeight="16.5" x14ac:dyDescent="0.25"/>
  <cols>
    <col min="1" max="1" width="5.42578125" style="159" customWidth="1"/>
    <col min="2" max="2" width="35.140625" style="159" customWidth="1"/>
    <col min="3" max="3" width="11.28515625" style="159" customWidth="1"/>
    <col min="4" max="4" width="12.42578125" style="159" customWidth="1"/>
    <col min="5" max="5" width="11.7109375" style="159" customWidth="1"/>
    <col min="6" max="6" width="13.140625" style="159" customWidth="1"/>
    <col min="7" max="16384" width="9.140625" style="159"/>
  </cols>
  <sheetData>
    <row r="1" spans="1:6" ht="22.9" customHeight="1" x14ac:dyDescent="0.25">
      <c r="A1" s="259" t="s">
        <v>287</v>
      </c>
      <c r="B1" s="259"/>
      <c r="E1" s="261" t="s">
        <v>129</v>
      </c>
      <c r="F1" s="261"/>
    </row>
    <row r="2" spans="1:6" x14ac:dyDescent="0.25">
      <c r="A2" s="260" t="s">
        <v>178</v>
      </c>
      <c r="B2" s="260"/>
      <c r="E2" s="261"/>
      <c r="F2" s="261"/>
    </row>
    <row r="3" spans="1:6" ht="59.45" customHeight="1" x14ac:dyDescent="0.25">
      <c r="A3" s="257" t="s">
        <v>372</v>
      </c>
      <c r="B3" s="257"/>
      <c r="C3" s="257"/>
      <c r="D3" s="257"/>
      <c r="E3" s="257"/>
      <c r="F3" s="257"/>
    </row>
    <row r="4" spans="1:6" ht="18.600000000000001" customHeight="1" x14ac:dyDescent="0.25">
      <c r="A4" s="258" t="s">
        <v>374</v>
      </c>
      <c r="B4" s="258"/>
      <c r="C4" s="258"/>
      <c r="D4" s="258"/>
      <c r="E4" s="258"/>
      <c r="F4" s="258"/>
    </row>
    <row r="5" spans="1:6" ht="37.15" customHeight="1" x14ac:dyDescent="0.25">
      <c r="A5" s="160"/>
      <c r="E5" s="256" t="s">
        <v>2</v>
      </c>
      <c r="F5" s="256"/>
    </row>
    <row r="6" spans="1:6" ht="114.75" customHeight="1" x14ac:dyDescent="0.25">
      <c r="A6" s="12" t="s">
        <v>3</v>
      </c>
      <c r="B6" s="12" t="s">
        <v>118</v>
      </c>
      <c r="C6" s="12" t="s">
        <v>123</v>
      </c>
      <c r="D6" s="158" t="s">
        <v>130</v>
      </c>
      <c r="E6" s="158" t="s">
        <v>131</v>
      </c>
      <c r="F6" s="158" t="s">
        <v>297</v>
      </c>
    </row>
    <row r="7" spans="1:6" ht="20.45" customHeight="1" x14ac:dyDescent="0.25">
      <c r="A7" s="161" t="s">
        <v>5</v>
      </c>
      <c r="B7" s="161" t="s">
        <v>6</v>
      </c>
      <c r="C7" s="161">
        <v>1</v>
      </c>
      <c r="D7" s="161">
        <v>2</v>
      </c>
      <c r="E7" s="161">
        <v>3</v>
      </c>
      <c r="F7" s="161">
        <v>4</v>
      </c>
    </row>
    <row r="8" spans="1:6" ht="25.9" customHeight="1" x14ac:dyDescent="0.25">
      <c r="A8" s="153"/>
      <c r="B8" s="162" t="s">
        <v>95</v>
      </c>
      <c r="C8" s="154">
        <f>SUM(C9:C16)</f>
        <v>1035</v>
      </c>
      <c r="D8" s="154"/>
      <c r="E8" s="154"/>
      <c r="F8" s="154">
        <f>SUM(F9:F16)</f>
        <v>1034</v>
      </c>
    </row>
    <row r="9" spans="1:6" ht="25.9" customHeight="1" x14ac:dyDescent="0.25">
      <c r="A9" s="152">
        <v>1</v>
      </c>
      <c r="B9" s="153" t="s">
        <v>289</v>
      </c>
      <c r="C9" s="163">
        <v>141</v>
      </c>
      <c r="D9" s="153"/>
      <c r="E9" s="153"/>
      <c r="F9" s="163">
        <v>141</v>
      </c>
    </row>
    <row r="10" spans="1:6" ht="25.9" customHeight="1" x14ac:dyDescent="0.25">
      <c r="A10" s="152">
        <v>2</v>
      </c>
      <c r="B10" s="153" t="s">
        <v>290</v>
      </c>
      <c r="C10" s="163">
        <v>130</v>
      </c>
      <c r="D10" s="153"/>
      <c r="E10" s="153"/>
      <c r="F10" s="163">
        <v>130</v>
      </c>
    </row>
    <row r="11" spans="1:6" ht="25.9" customHeight="1" x14ac:dyDescent="0.25">
      <c r="A11" s="152">
        <v>3</v>
      </c>
      <c r="B11" s="153" t="s">
        <v>291</v>
      </c>
      <c r="C11" s="163">
        <v>130</v>
      </c>
      <c r="D11" s="153"/>
      <c r="E11" s="153"/>
      <c r="F11" s="163">
        <v>130</v>
      </c>
    </row>
    <row r="12" spans="1:6" ht="25.9" customHeight="1" x14ac:dyDescent="0.25">
      <c r="A12" s="152">
        <v>4</v>
      </c>
      <c r="B12" s="153" t="s">
        <v>292</v>
      </c>
      <c r="C12" s="163">
        <v>121</v>
      </c>
      <c r="D12" s="153"/>
      <c r="E12" s="153"/>
      <c r="F12" s="163">
        <v>120</v>
      </c>
    </row>
    <row r="13" spans="1:6" ht="25.9" customHeight="1" x14ac:dyDescent="0.25">
      <c r="A13" s="152">
        <v>5</v>
      </c>
      <c r="B13" s="153" t="s">
        <v>293</v>
      </c>
      <c r="C13" s="163">
        <v>127</v>
      </c>
      <c r="D13" s="153"/>
      <c r="E13" s="153"/>
      <c r="F13" s="163">
        <v>127</v>
      </c>
    </row>
    <row r="14" spans="1:6" ht="25.9" customHeight="1" x14ac:dyDescent="0.25">
      <c r="A14" s="152">
        <v>6</v>
      </c>
      <c r="B14" s="153" t="s">
        <v>294</v>
      </c>
      <c r="C14" s="163">
        <v>128</v>
      </c>
      <c r="D14" s="153"/>
      <c r="E14" s="153"/>
      <c r="F14" s="163">
        <v>128</v>
      </c>
    </row>
    <row r="15" spans="1:6" ht="25.9" customHeight="1" x14ac:dyDescent="0.25">
      <c r="A15" s="152">
        <v>7</v>
      </c>
      <c r="B15" s="153" t="s">
        <v>295</v>
      </c>
      <c r="C15" s="163">
        <v>127</v>
      </c>
      <c r="D15" s="153"/>
      <c r="E15" s="153"/>
      <c r="F15" s="163">
        <v>127</v>
      </c>
    </row>
    <row r="16" spans="1:6" ht="25.9" customHeight="1" x14ac:dyDescent="0.25">
      <c r="A16" s="152">
        <v>8</v>
      </c>
      <c r="B16" s="153" t="s">
        <v>296</v>
      </c>
      <c r="C16" s="163">
        <v>131</v>
      </c>
      <c r="D16" s="153"/>
      <c r="E16" s="153"/>
      <c r="F16" s="163">
        <v>131</v>
      </c>
    </row>
  </sheetData>
  <mergeCells count="6">
    <mergeCell ref="E5:F5"/>
    <mergeCell ref="A3:F3"/>
    <mergeCell ref="A4:F4"/>
    <mergeCell ref="A1:B1"/>
    <mergeCell ref="A2:B2"/>
    <mergeCell ref="E1:F2"/>
  </mergeCells>
  <phoneticPr fontId="0" type="noConversion"/>
  <pageMargins left="0.76" right="0.2" top="0.46"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view="pageBreakPreview" zoomScaleSheetLayoutView="100" workbookViewId="0">
      <selection activeCell="B11" sqref="B11"/>
    </sheetView>
  </sheetViews>
  <sheetFormatPr defaultRowHeight="15.75" x14ac:dyDescent="0.25"/>
  <cols>
    <col min="1" max="1" width="6.5703125" style="8" customWidth="1"/>
    <col min="2" max="2" width="30.7109375" style="8" customWidth="1"/>
    <col min="3" max="16384" width="9.140625" style="8"/>
  </cols>
  <sheetData>
    <row r="1" spans="1:19" ht="26.1" customHeight="1" x14ac:dyDescent="0.25">
      <c r="A1" s="265" t="s">
        <v>177</v>
      </c>
      <c r="B1" s="265"/>
      <c r="C1" s="7"/>
      <c r="D1" s="7"/>
      <c r="E1" s="7"/>
      <c r="F1" s="7"/>
      <c r="G1" s="7"/>
      <c r="H1" s="7"/>
      <c r="I1" s="7"/>
      <c r="J1" s="7"/>
      <c r="K1" s="7"/>
      <c r="L1" s="7"/>
      <c r="M1" s="7"/>
      <c r="N1" s="7"/>
      <c r="O1" s="7"/>
      <c r="P1" s="7"/>
      <c r="Q1" s="7"/>
      <c r="R1" s="7"/>
      <c r="S1" s="262" t="s">
        <v>132</v>
      </c>
    </row>
    <row r="2" spans="1:19" ht="17.45" customHeight="1" x14ac:dyDescent="0.25">
      <c r="A2" s="266" t="s">
        <v>178</v>
      </c>
      <c r="B2" s="266"/>
      <c r="C2" s="7"/>
      <c r="D2" s="7"/>
      <c r="E2" s="7"/>
      <c r="F2" s="7"/>
      <c r="G2" s="7"/>
      <c r="H2" s="7"/>
      <c r="I2" s="7"/>
      <c r="J2" s="7"/>
      <c r="K2" s="7"/>
      <c r="L2" s="7"/>
      <c r="M2" s="7"/>
      <c r="N2" s="7"/>
      <c r="O2" s="7"/>
      <c r="P2" s="7"/>
      <c r="Q2" s="7"/>
      <c r="R2" s="7"/>
      <c r="S2" s="262"/>
    </row>
    <row r="3" spans="1:19" ht="26.1" customHeight="1" x14ac:dyDescent="0.25">
      <c r="A3" s="263" t="s">
        <v>133</v>
      </c>
      <c r="B3" s="263"/>
      <c r="C3" s="263"/>
      <c r="D3" s="263"/>
      <c r="E3" s="263"/>
      <c r="F3" s="263"/>
      <c r="G3" s="263"/>
      <c r="H3" s="263"/>
      <c r="I3" s="263"/>
      <c r="J3" s="263"/>
      <c r="K3" s="263"/>
      <c r="L3" s="263"/>
      <c r="M3" s="263"/>
      <c r="N3" s="263"/>
      <c r="O3" s="263"/>
      <c r="P3" s="263"/>
      <c r="Q3" s="263"/>
      <c r="R3" s="263"/>
      <c r="S3" s="263"/>
    </row>
    <row r="4" spans="1:19" ht="26.1" customHeight="1" x14ac:dyDescent="0.25">
      <c r="A4" s="239" t="s">
        <v>1</v>
      </c>
      <c r="B4" s="239"/>
      <c r="C4" s="239"/>
      <c r="D4" s="239"/>
      <c r="E4" s="239"/>
      <c r="F4" s="239"/>
      <c r="G4" s="239"/>
      <c r="H4" s="239"/>
      <c r="I4" s="239"/>
      <c r="J4" s="239"/>
      <c r="K4" s="239"/>
      <c r="L4" s="239"/>
      <c r="M4" s="239"/>
      <c r="N4" s="239"/>
      <c r="O4" s="239"/>
      <c r="P4" s="239"/>
      <c r="Q4" s="239"/>
      <c r="R4" s="239"/>
      <c r="S4" s="239"/>
    </row>
    <row r="5" spans="1:19" ht="26.1" customHeight="1" x14ac:dyDescent="0.25">
      <c r="A5" s="10"/>
      <c r="B5" s="7"/>
      <c r="C5" s="7"/>
      <c r="D5" s="7"/>
      <c r="E5" s="7"/>
      <c r="F5" s="7"/>
      <c r="G5" s="7"/>
      <c r="H5" s="7"/>
      <c r="I5" s="7"/>
      <c r="J5" s="7"/>
      <c r="K5" s="7"/>
      <c r="L5" s="7"/>
      <c r="M5" s="7"/>
      <c r="N5" s="7"/>
      <c r="O5" s="7"/>
      <c r="P5" s="7"/>
      <c r="Q5" s="7"/>
      <c r="R5" s="264" t="s">
        <v>2</v>
      </c>
      <c r="S5" s="264"/>
    </row>
    <row r="6" spans="1:19" ht="26.1" customHeight="1" x14ac:dyDescent="0.25">
      <c r="A6" s="254" t="s">
        <v>3</v>
      </c>
      <c r="B6" s="254" t="s">
        <v>118</v>
      </c>
      <c r="C6" s="254" t="s">
        <v>123</v>
      </c>
      <c r="D6" s="254" t="s">
        <v>134</v>
      </c>
      <c r="E6" s="254"/>
      <c r="F6" s="254" t="s">
        <v>135</v>
      </c>
      <c r="G6" s="254"/>
      <c r="H6" s="254"/>
      <c r="I6" s="254"/>
      <c r="J6" s="254"/>
      <c r="K6" s="254"/>
      <c r="L6" s="254"/>
      <c r="M6" s="254" t="s">
        <v>135</v>
      </c>
      <c r="N6" s="254"/>
      <c r="O6" s="254"/>
      <c r="P6" s="254"/>
      <c r="Q6" s="254"/>
      <c r="R6" s="254"/>
      <c r="S6" s="254"/>
    </row>
    <row r="7" spans="1:19" ht="26.1" customHeight="1" x14ac:dyDescent="0.25">
      <c r="A7" s="254"/>
      <c r="B7" s="254"/>
      <c r="C7" s="254"/>
      <c r="D7" s="254" t="s">
        <v>136</v>
      </c>
      <c r="E7" s="254" t="s">
        <v>137</v>
      </c>
      <c r="F7" s="254" t="s">
        <v>123</v>
      </c>
      <c r="G7" s="254" t="s">
        <v>136</v>
      </c>
      <c r="H7" s="254"/>
      <c r="I7" s="254"/>
      <c r="J7" s="254" t="s">
        <v>137</v>
      </c>
      <c r="K7" s="254"/>
      <c r="L7" s="254"/>
      <c r="M7" s="254" t="s">
        <v>123</v>
      </c>
      <c r="N7" s="254" t="s">
        <v>136</v>
      </c>
      <c r="O7" s="254"/>
      <c r="P7" s="254"/>
      <c r="Q7" s="254" t="s">
        <v>137</v>
      </c>
      <c r="R7" s="254"/>
      <c r="S7" s="254"/>
    </row>
    <row r="8" spans="1:19" ht="45.75" customHeight="1" x14ac:dyDescent="0.25">
      <c r="A8" s="254"/>
      <c r="B8" s="254"/>
      <c r="C8" s="254"/>
      <c r="D8" s="254"/>
      <c r="E8" s="254"/>
      <c r="F8" s="254"/>
      <c r="G8" s="12" t="s">
        <v>123</v>
      </c>
      <c r="H8" s="12" t="s">
        <v>138</v>
      </c>
      <c r="I8" s="12" t="s">
        <v>139</v>
      </c>
      <c r="J8" s="12" t="s">
        <v>123</v>
      </c>
      <c r="K8" s="12" t="s">
        <v>138</v>
      </c>
      <c r="L8" s="12" t="s">
        <v>139</v>
      </c>
      <c r="M8" s="254"/>
      <c r="N8" s="12" t="s">
        <v>123</v>
      </c>
      <c r="O8" s="12" t="s">
        <v>138</v>
      </c>
      <c r="P8" s="12" t="s">
        <v>139</v>
      </c>
      <c r="Q8" s="12" t="s">
        <v>123</v>
      </c>
      <c r="R8" s="12" t="s">
        <v>138</v>
      </c>
      <c r="S8" s="12" t="s">
        <v>139</v>
      </c>
    </row>
    <row r="9" spans="1:19" s="15" customFormat="1" ht="26.1" customHeight="1" x14ac:dyDescent="0.2">
      <c r="A9" s="6" t="s">
        <v>5</v>
      </c>
      <c r="B9" s="6" t="s">
        <v>6</v>
      </c>
      <c r="C9" s="6" t="s">
        <v>65</v>
      </c>
      <c r="D9" s="6" t="s">
        <v>140</v>
      </c>
      <c r="E9" s="6" t="s">
        <v>141</v>
      </c>
      <c r="F9" s="6" t="s">
        <v>142</v>
      </c>
      <c r="G9" s="6" t="s">
        <v>143</v>
      </c>
      <c r="H9" s="6">
        <v>6</v>
      </c>
      <c r="I9" s="6">
        <v>7</v>
      </c>
      <c r="J9" s="6" t="s">
        <v>144</v>
      </c>
      <c r="K9" s="6">
        <v>9</v>
      </c>
      <c r="L9" s="6">
        <v>10</v>
      </c>
      <c r="M9" s="6" t="s">
        <v>145</v>
      </c>
      <c r="N9" s="6" t="s">
        <v>146</v>
      </c>
      <c r="O9" s="6">
        <v>13</v>
      </c>
      <c r="P9" s="6">
        <v>14</v>
      </c>
      <c r="Q9" s="6" t="s">
        <v>147</v>
      </c>
      <c r="R9" s="6">
        <v>16</v>
      </c>
      <c r="S9" s="6">
        <v>17</v>
      </c>
    </row>
    <row r="10" spans="1:19" ht="26.1" customHeight="1" x14ac:dyDescent="0.25">
      <c r="A10" s="12"/>
      <c r="B10" s="13" t="s">
        <v>95</v>
      </c>
      <c r="C10" s="12"/>
      <c r="D10" s="12"/>
      <c r="E10" s="12"/>
      <c r="F10" s="12"/>
      <c r="G10" s="12"/>
      <c r="H10" s="12"/>
      <c r="I10" s="12"/>
      <c r="J10" s="12"/>
      <c r="K10" s="12"/>
      <c r="L10" s="12"/>
      <c r="M10" s="12"/>
      <c r="N10" s="12"/>
      <c r="O10" s="12"/>
      <c r="P10" s="12"/>
      <c r="Q10" s="12"/>
      <c r="R10" s="12"/>
      <c r="S10" s="12"/>
    </row>
    <row r="11" spans="1:19" ht="26.1" customHeight="1" x14ac:dyDescent="0.25">
      <c r="A11" s="12" t="s">
        <v>8</v>
      </c>
      <c r="B11" s="13" t="s">
        <v>64</v>
      </c>
      <c r="C11" s="12"/>
      <c r="D11" s="12"/>
      <c r="E11" s="12"/>
      <c r="F11" s="12"/>
      <c r="G11" s="12"/>
      <c r="H11" s="12"/>
      <c r="I11" s="12"/>
      <c r="J11" s="12"/>
      <c r="K11" s="12"/>
      <c r="L11" s="12"/>
      <c r="M11" s="12"/>
      <c r="N11" s="12"/>
      <c r="O11" s="12"/>
      <c r="P11" s="12"/>
      <c r="Q11" s="12"/>
      <c r="R11" s="12"/>
      <c r="S11" s="12"/>
    </row>
    <row r="12" spans="1:19" ht="26.1" customHeight="1" x14ac:dyDescent="0.25">
      <c r="A12" s="11">
        <v>1</v>
      </c>
      <c r="B12" s="14" t="s">
        <v>99</v>
      </c>
      <c r="C12" s="11"/>
      <c r="D12" s="11"/>
      <c r="E12" s="11"/>
      <c r="F12" s="11"/>
      <c r="G12" s="11"/>
      <c r="H12" s="11"/>
      <c r="I12" s="11"/>
      <c r="J12" s="11"/>
      <c r="K12" s="11"/>
      <c r="L12" s="11"/>
      <c r="M12" s="11"/>
      <c r="N12" s="11"/>
      <c r="O12" s="11"/>
      <c r="P12" s="11"/>
      <c r="Q12" s="11"/>
      <c r="R12" s="11"/>
      <c r="S12" s="11"/>
    </row>
    <row r="13" spans="1:19" ht="26.1" customHeight="1" x14ac:dyDescent="0.25">
      <c r="A13" s="11">
        <v>2</v>
      </c>
      <c r="B13" s="14" t="s">
        <v>100</v>
      </c>
      <c r="C13" s="11"/>
      <c r="D13" s="11"/>
      <c r="E13" s="11"/>
      <c r="F13" s="11"/>
      <c r="G13" s="11"/>
      <c r="H13" s="11"/>
      <c r="I13" s="11"/>
      <c r="J13" s="11"/>
      <c r="K13" s="11"/>
      <c r="L13" s="11"/>
      <c r="M13" s="11"/>
      <c r="N13" s="11"/>
      <c r="O13" s="11"/>
      <c r="P13" s="11"/>
      <c r="Q13" s="11"/>
      <c r="R13" s="11"/>
      <c r="S13" s="11"/>
    </row>
    <row r="14" spans="1:19" ht="26.1" customHeight="1" x14ac:dyDescent="0.25">
      <c r="A14" s="11" t="s">
        <v>101</v>
      </c>
      <c r="B14" s="14" t="s">
        <v>101</v>
      </c>
      <c r="C14" s="11"/>
      <c r="D14" s="11"/>
      <c r="E14" s="11"/>
      <c r="F14" s="11"/>
      <c r="G14" s="11"/>
      <c r="H14" s="11"/>
      <c r="I14" s="11"/>
      <c r="J14" s="11"/>
      <c r="K14" s="11"/>
      <c r="L14" s="11"/>
      <c r="M14" s="11"/>
      <c r="N14" s="11"/>
      <c r="O14" s="11"/>
      <c r="P14" s="11"/>
      <c r="Q14" s="11"/>
      <c r="R14" s="11"/>
      <c r="S14" s="11"/>
    </row>
    <row r="15" spans="1:19" ht="26.1" customHeight="1" x14ac:dyDescent="0.25">
      <c r="A15" s="12" t="s">
        <v>13</v>
      </c>
      <c r="B15" s="13" t="s">
        <v>62</v>
      </c>
      <c r="C15" s="12"/>
      <c r="D15" s="12"/>
      <c r="E15" s="12"/>
      <c r="F15" s="12"/>
      <c r="G15" s="12"/>
      <c r="H15" s="12"/>
      <c r="I15" s="12"/>
      <c r="J15" s="12"/>
      <c r="K15" s="12"/>
      <c r="L15" s="12"/>
      <c r="M15" s="12"/>
      <c r="N15" s="12"/>
      <c r="O15" s="12"/>
      <c r="P15" s="12"/>
      <c r="Q15" s="12"/>
      <c r="R15" s="12"/>
      <c r="S15" s="12"/>
    </row>
    <row r="16" spans="1:19" ht="26.1" customHeight="1" x14ac:dyDescent="0.25">
      <c r="A16" s="11">
        <v>1</v>
      </c>
      <c r="B16" s="14" t="s">
        <v>126</v>
      </c>
      <c r="C16" s="11"/>
      <c r="D16" s="11"/>
      <c r="E16" s="11"/>
      <c r="F16" s="11"/>
      <c r="G16" s="11"/>
      <c r="H16" s="11"/>
      <c r="I16" s="11"/>
      <c r="J16" s="11"/>
      <c r="K16" s="11"/>
      <c r="L16" s="11"/>
      <c r="M16" s="11"/>
      <c r="N16" s="11"/>
      <c r="O16" s="11"/>
      <c r="P16" s="11"/>
      <c r="Q16" s="11"/>
      <c r="R16" s="11"/>
      <c r="S16" s="11"/>
    </row>
    <row r="17" spans="1:19" ht="26.1" customHeight="1" x14ac:dyDescent="0.25">
      <c r="A17" s="11">
        <v>2</v>
      </c>
      <c r="B17" s="14" t="s">
        <v>127</v>
      </c>
      <c r="C17" s="11"/>
      <c r="D17" s="11"/>
      <c r="E17" s="11"/>
      <c r="F17" s="11"/>
      <c r="G17" s="11"/>
      <c r="H17" s="11"/>
      <c r="I17" s="11"/>
      <c r="J17" s="11"/>
      <c r="K17" s="11"/>
      <c r="L17" s="11"/>
      <c r="M17" s="11"/>
      <c r="N17" s="11"/>
      <c r="O17" s="11"/>
      <c r="P17" s="11"/>
      <c r="Q17" s="11"/>
      <c r="R17" s="11"/>
      <c r="S17" s="11"/>
    </row>
    <row r="18" spans="1:19" ht="26.1" customHeight="1" x14ac:dyDescent="0.25">
      <c r="A18" s="11">
        <v>3</v>
      </c>
      <c r="B18" s="14" t="s">
        <v>128</v>
      </c>
      <c r="C18" s="11"/>
      <c r="D18" s="11"/>
      <c r="E18" s="11"/>
      <c r="F18" s="11"/>
      <c r="G18" s="11"/>
      <c r="H18" s="11"/>
      <c r="I18" s="11"/>
      <c r="J18" s="11"/>
      <c r="K18" s="11"/>
      <c r="L18" s="11"/>
      <c r="M18" s="11"/>
      <c r="N18" s="11"/>
      <c r="O18" s="11"/>
      <c r="P18" s="11"/>
      <c r="Q18" s="11"/>
      <c r="R18" s="11"/>
      <c r="S18" s="11"/>
    </row>
    <row r="19" spans="1:19" ht="26.1" customHeight="1" x14ac:dyDescent="0.25">
      <c r="A19" s="11" t="s">
        <v>101</v>
      </c>
      <c r="B19" s="14" t="s">
        <v>101</v>
      </c>
      <c r="C19" s="11"/>
      <c r="D19" s="11"/>
      <c r="E19" s="11"/>
      <c r="F19" s="11"/>
      <c r="G19" s="11"/>
      <c r="H19" s="11"/>
      <c r="I19" s="11"/>
      <c r="J19" s="11"/>
      <c r="K19" s="11"/>
      <c r="L19" s="11"/>
      <c r="M19" s="11"/>
      <c r="N19" s="11"/>
      <c r="O19" s="11"/>
      <c r="P19" s="11"/>
      <c r="Q19" s="11"/>
      <c r="R19" s="11"/>
      <c r="S19" s="11"/>
    </row>
    <row r="20" spans="1:19" ht="26.1" customHeight="1" x14ac:dyDescent="0.25">
      <c r="A20" s="9"/>
      <c r="B20" s="7"/>
      <c r="C20" s="7"/>
      <c r="D20" s="7"/>
      <c r="E20" s="7"/>
      <c r="F20" s="7"/>
      <c r="G20" s="7"/>
      <c r="H20" s="7"/>
      <c r="I20" s="7"/>
      <c r="J20" s="7"/>
      <c r="K20" s="7"/>
      <c r="L20" s="7"/>
      <c r="M20" s="7"/>
      <c r="N20" s="7"/>
      <c r="O20" s="7"/>
      <c r="P20" s="7"/>
      <c r="Q20" s="7"/>
      <c r="R20" s="7"/>
      <c r="S20" s="7"/>
    </row>
  </sheetData>
  <mergeCells count="20">
    <mergeCell ref="S1:S2"/>
    <mergeCell ref="A3:S3"/>
    <mergeCell ref="A4:S4"/>
    <mergeCell ref="R5:S5"/>
    <mergeCell ref="A1:B1"/>
    <mergeCell ref="A2:B2"/>
    <mergeCell ref="A6:A8"/>
    <mergeCell ref="B6:B8"/>
    <mergeCell ref="C6:C8"/>
    <mergeCell ref="D6:E6"/>
    <mergeCell ref="D7:D8"/>
    <mergeCell ref="E7:E8"/>
    <mergeCell ref="Q7:S7"/>
    <mergeCell ref="J7:L7"/>
    <mergeCell ref="M7:M8"/>
    <mergeCell ref="F6:L6"/>
    <mergeCell ref="M6:S6"/>
    <mergeCell ref="F7:F8"/>
    <mergeCell ref="G7:I7"/>
    <mergeCell ref="N7:P7"/>
  </mergeCells>
  <phoneticPr fontId="0" type="noConversion"/>
  <pageMargins left="0.25" right="0.25" top="0.75" bottom="0.75" header="0.3" footer="0.3"/>
  <pageSetup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I54" workbookViewId="0">
      <selection activeCell="A6" sqref="A6:V55"/>
    </sheetView>
  </sheetViews>
  <sheetFormatPr defaultRowHeight="15.75" x14ac:dyDescent="0.25"/>
  <cols>
    <col min="1" max="1" width="4.85546875" style="45" customWidth="1"/>
    <col min="2" max="2" width="27.140625" style="45" customWidth="1"/>
    <col min="3" max="3" width="8.42578125" style="45" customWidth="1"/>
    <col min="4" max="6" width="9.140625" style="45"/>
    <col min="7" max="11" width="8.7109375" style="45" customWidth="1"/>
    <col min="12" max="12" width="7.5703125" style="45" customWidth="1"/>
    <col min="13" max="17" width="8.7109375" style="45" customWidth="1"/>
    <col min="18" max="18" width="9.140625" style="45"/>
    <col min="19" max="19" width="8.7109375" style="45" customWidth="1"/>
    <col min="20" max="20" width="6.7109375" style="45" customWidth="1"/>
    <col min="21" max="21" width="8.140625" style="45" customWidth="1"/>
    <col min="22" max="22" width="7.42578125" style="45" customWidth="1"/>
    <col min="23" max="16384" width="9.140625" style="45"/>
  </cols>
  <sheetData>
    <row r="1" spans="1:22" s="38" customFormat="1" ht="20.45" customHeight="1" x14ac:dyDescent="0.25">
      <c r="A1" s="269" t="s">
        <v>287</v>
      </c>
      <c r="B1" s="269"/>
      <c r="T1" s="268" t="s">
        <v>272</v>
      </c>
      <c r="U1" s="268"/>
      <c r="V1" s="268"/>
    </row>
    <row r="2" spans="1:22" s="38" customFormat="1" x14ac:dyDescent="0.25">
      <c r="A2" s="272" t="s">
        <v>178</v>
      </c>
      <c r="B2" s="272"/>
    </row>
    <row r="3" spans="1:22" s="38" customFormat="1" ht="21.6" customHeight="1" x14ac:dyDescent="0.3">
      <c r="A3" s="270" t="s">
        <v>375</v>
      </c>
      <c r="B3" s="270"/>
      <c r="C3" s="270"/>
      <c r="D3" s="270"/>
      <c r="E3" s="270"/>
      <c r="F3" s="270"/>
      <c r="G3" s="270"/>
      <c r="H3" s="270"/>
      <c r="I3" s="270"/>
      <c r="J3" s="270"/>
      <c r="K3" s="270"/>
      <c r="L3" s="270"/>
      <c r="M3" s="270"/>
      <c r="N3" s="270"/>
      <c r="O3" s="270"/>
      <c r="P3" s="270"/>
      <c r="Q3" s="270"/>
      <c r="R3" s="270"/>
      <c r="S3" s="270"/>
      <c r="T3" s="270"/>
      <c r="U3" s="270"/>
      <c r="V3" s="270"/>
    </row>
    <row r="4" spans="1:22" s="38" customFormat="1" ht="16.899999999999999" customHeight="1" x14ac:dyDescent="0.25">
      <c r="A4" s="271" t="s">
        <v>374</v>
      </c>
      <c r="B4" s="271"/>
      <c r="C4" s="271"/>
      <c r="D4" s="271"/>
      <c r="E4" s="271"/>
      <c r="F4" s="271"/>
      <c r="G4" s="271"/>
      <c r="H4" s="271"/>
      <c r="I4" s="271"/>
      <c r="J4" s="271"/>
      <c r="K4" s="271"/>
      <c r="L4" s="271"/>
      <c r="M4" s="271"/>
      <c r="N4" s="271"/>
      <c r="O4" s="271"/>
      <c r="P4" s="271"/>
      <c r="Q4" s="271"/>
      <c r="R4" s="271"/>
      <c r="S4" s="271"/>
      <c r="T4" s="271"/>
      <c r="U4" s="271"/>
      <c r="V4" s="271"/>
    </row>
    <row r="5" spans="1:22" s="38" customFormat="1" ht="21" customHeight="1" x14ac:dyDescent="0.25">
      <c r="A5" s="39"/>
      <c r="T5" s="267" t="s">
        <v>2</v>
      </c>
      <c r="U5" s="267"/>
      <c r="V5" s="267"/>
    </row>
    <row r="6" spans="1:22" s="40" customFormat="1" ht="21.75" customHeight="1" x14ac:dyDescent="0.2">
      <c r="A6" s="273" t="s">
        <v>3</v>
      </c>
      <c r="B6" s="273" t="s">
        <v>148</v>
      </c>
      <c r="C6" s="273" t="s">
        <v>149</v>
      </c>
      <c r="D6" s="273" t="s">
        <v>150</v>
      </c>
      <c r="E6" s="273" t="s">
        <v>151</v>
      </c>
      <c r="F6" s="273" t="s">
        <v>152</v>
      </c>
      <c r="G6" s="273"/>
      <c r="H6" s="273"/>
      <c r="I6" s="273"/>
      <c r="J6" s="273"/>
      <c r="K6" s="273" t="s">
        <v>383</v>
      </c>
      <c r="L6" s="273"/>
      <c r="M6" s="273"/>
      <c r="N6" s="273"/>
      <c r="O6" s="273" t="s">
        <v>384</v>
      </c>
      <c r="P6" s="273"/>
      <c r="Q6" s="273"/>
      <c r="R6" s="273"/>
      <c r="S6" s="273" t="s">
        <v>385</v>
      </c>
      <c r="T6" s="273"/>
      <c r="U6" s="273"/>
      <c r="V6" s="273"/>
    </row>
    <row r="7" spans="1:22" s="40" customFormat="1" ht="24" customHeight="1" x14ac:dyDescent="0.2">
      <c r="A7" s="273"/>
      <c r="B7" s="273"/>
      <c r="C7" s="273"/>
      <c r="D7" s="273"/>
      <c r="E7" s="273"/>
      <c r="F7" s="273" t="s">
        <v>153</v>
      </c>
      <c r="G7" s="273" t="s">
        <v>154</v>
      </c>
      <c r="H7" s="273"/>
      <c r="I7" s="273"/>
      <c r="J7" s="273"/>
      <c r="K7" s="273"/>
      <c r="L7" s="273"/>
      <c r="M7" s="273"/>
      <c r="N7" s="273"/>
      <c r="O7" s="273"/>
      <c r="P7" s="273"/>
      <c r="Q7" s="273"/>
      <c r="R7" s="273"/>
      <c r="S7" s="273"/>
      <c r="T7" s="273"/>
      <c r="U7" s="273"/>
      <c r="V7" s="273"/>
    </row>
    <row r="8" spans="1:22" s="40" customFormat="1" ht="23.45" customHeight="1" x14ac:dyDescent="0.2">
      <c r="A8" s="273"/>
      <c r="B8" s="273"/>
      <c r="C8" s="273"/>
      <c r="D8" s="273"/>
      <c r="E8" s="273"/>
      <c r="F8" s="273"/>
      <c r="G8" s="273" t="s">
        <v>155</v>
      </c>
      <c r="H8" s="273" t="s">
        <v>156</v>
      </c>
      <c r="I8" s="273"/>
      <c r="J8" s="273"/>
      <c r="K8" s="273" t="s">
        <v>123</v>
      </c>
      <c r="L8" s="273" t="s">
        <v>156</v>
      </c>
      <c r="M8" s="273"/>
      <c r="N8" s="273"/>
      <c r="O8" s="273" t="s">
        <v>123</v>
      </c>
      <c r="P8" s="273" t="s">
        <v>156</v>
      </c>
      <c r="Q8" s="273"/>
      <c r="R8" s="273"/>
      <c r="S8" s="273" t="s">
        <v>123</v>
      </c>
      <c r="T8" s="273" t="s">
        <v>156</v>
      </c>
      <c r="U8" s="273"/>
      <c r="V8" s="273"/>
    </row>
    <row r="9" spans="1:22" s="40" customFormat="1" ht="54.75" customHeight="1" x14ac:dyDescent="0.2">
      <c r="A9" s="273"/>
      <c r="B9" s="273"/>
      <c r="C9" s="273"/>
      <c r="D9" s="273"/>
      <c r="E9" s="273"/>
      <c r="F9" s="273"/>
      <c r="G9" s="273"/>
      <c r="H9" s="170" t="s">
        <v>157</v>
      </c>
      <c r="I9" s="170" t="s">
        <v>158</v>
      </c>
      <c r="J9" s="170" t="s">
        <v>386</v>
      </c>
      <c r="K9" s="273"/>
      <c r="L9" s="170" t="s">
        <v>157</v>
      </c>
      <c r="M9" s="170" t="s">
        <v>158</v>
      </c>
      <c r="N9" s="170" t="s">
        <v>386</v>
      </c>
      <c r="O9" s="273"/>
      <c r="P9" s="170" t="s">
        <v>157</v>
      </c>
      <c r="Q9" s="170" t="s">
        <v>158</v>
      </c>
      <c r="R9" s="170" t="s">
        <v>387</v>
      </c>
      <c r="S9" s="273"/>
      <c r="T9" s="170" t="s">
        <v>157</v>
      </c>
      <c r="U9" s="170" t="s">
        <v>158</v>
      </c>
      <c r="V9" s="170" t="s">
        <v>386</v>
      </c>
    </row>
    <row r="10" spans="1:22" s="43" customFormat="1" ht="18" customHeight="1" x14ac:dyDescent="0.25">
      <c r="A10" s="171" t="s">
        <v>5</v>
      </c>
      <c r="B10" s="171" t="s">
        <v>6</v>
      </c>
      <c r="C10" s="171">
        <v>1</v>
      </c>
      <c r="D10" s="171">
        <v>2</v>
      </c>
      <c r="E10" s="171">
        <v>3</v>
      </c>
      <c r="F10" s="171">
        <v>4</v>
      </c>
      <c r="G10" s="171">
        <v>5</v>
      </c>
      <c r="H10" s="171">
        <v>6</v>
      </c>
      <c r="I10" s="171">
        <v>7</v>
      </c>
      <c r="J10" s="171">
        <v>8</v>
      </c>
      <c r="K10" s="171">
        <v>9</v>
      </c>
      <c r="L10" s="171">
        <v>10</v>
      </c>
      <c r="M10" s="171">
        <v>11</v>
      </c>
      <c r="N10" s="171">
        <v>12</v>
      </c>
      <c r="O10" s="171">
        <v>13</v>
      </c>
      <c r="P10" s="171">
        <v>14</v>
      </c>
      <c r="Q10" s="171">
        <v>15</v>
      </c>
      <c r="R10" s="171">
        <v>16</v>
      </c>
      <c r="S10" s="171">
        <v>17</v>
      </c>
      <c r="T10" s="171">
        <v>18</v>
      </c>
      <c r="U10" s="171">
        <v>19</v>
      </c>
      <c r="V10" s="171">
        <v>20</v>
      </c>
    </row>
    <row r="11" spans="1:22" s="44" customFormat="1" ht="23.25" customHeight="1" x14ac:dyDescent="0.25">
      <c r="A11" s="170"/>
      <c r="B11" s="170" t="s">
        <v>123</v>
      </c>
      <c r="C11" s="170"/>
      <c r="D11" s="170"/>
      <c r="E11" s="170"/>
      <c r="F11" s="170"/>
      <c r="G11" s="172">
        <f t="shared" ref="G11:U11" si="0">G12+G26+G33+G41+G45</f>
        <v>132741</v>
      </c>
      <c r="H11" s="172">
        <f t="shared" si="0"/>
        <v>1100</v>
      </c>
      <c r="I11" s="172">
        <f t="shared" si="0"/>
        <v>91358</v>
      </c>
      <c r="J11" s="172">
        <f t="shared" si="0"/>
        <v>40283</v>
      </c>
      <c r="K11" s="172">
        <f t="shared" si="0"/>
        <v>113826</v>
      </c>
      <c r="L11" s="172">
        <f t="shared" si="0"/>
        <v>1100</v>
      </c>
      <c r="M11" s="172">
        <f t="shared" si="0"/>
        <v>87029</v>
      </c>
      <c r="N11" s="172">
        <f t="shared" si="0"/>
        <v>25697</v>
      </c>
      <c r="O11" s="172">
        <f t="shared" si="0"/>
        <v>102120</v>
      </c>
      <c r="P11" s="172">
        <f t="shared" si="0"/>
        <v>1100</v>
      </c>
      <c r="Q11" s="172">
        <f t="shared" si="0"/>
        <v>81933</v>
      </c>
      <c r="R11" s="172">
        <f t="shared" si="0"/>
        <v>19087</v>
      </c>
      <c r="S11" s="172">
        <f t="shared" si="0"/>
        <v>20808</v>
      </c>
      <c r="T11" s="172">
        <f t="shared" si="0"/>
        <v>0</v>
      </c>
      <c r="U11" s="172">
        <f t="shared" si="0"/>
        <v>3443</v>
      </c>
      <c r="V11" s="172">
        <f>V12+V26+V33+V41+V45</f>
        <v>17365</v>
      </c>
    </row>
    <row r="12" spans="1:22" s="44" customFormat="1" ht="21" customHeight="1" x14ac:dyDescent="0.25">
      <c r="A12" s="170" t="s">
        <v>5</v>
      </c>
      <c r="B12" s="173" t="s">
        <v>388</v>
      </c>
      <c r="C12" s="170"/>
      <c r="D12" s="170"/>
      <c r="E12" s="170"/>
      <c r="F12" s="170"/>
      <c r="G12" s="172">
        <f t="shared" ref="G12:R12" si="1">G13+G22</f>
        <v>39908</v>
      </c>
      <c r="H12" s="172">
        <f t="shared" si="1"/>
        <v>1100</v>
      </c>
      <c r="I12" s="172">
        <f t="shared" si="1"/>
        <v>4982</v>
      </c>
      <c r="J12" s="172">
        <f t="shared" si="1"/>
        <v>33826</v>
      </c>
      <c r="K12" s="172">
        <f t="shared" si="1"/>
        <v>27366</v>
      </c>
      <c r="L12" s="172">
        <f t="shared" si="1"/>
        <v>1100</v>
      </c>
      <c r="M12" s="172">
        <f t="shared" si="1"/>
        <v>5127</v>
      </c>
      <c r="N12" s="172">
        <f t="shared" si="1"/>
        <v>21139</v>
      </c>
      <c r="O12" s="172">
        <f t="shared" si="1"/>
        <v>18973</v>
      </c>
      <c r="P12" s="172">
        <f t="shared" si="1"/>
        <v>1100</v>
      </c>
      <c r="Q12" s="172">
        <f t="shared" si="1"/>
        <v>2004</v>
      </c>
      <c r="R12" s="172">
        <f t="shared" si="1"/>
        <v>15869</v>
      </c>
      <c r="S12" s="172">
        <f>S13+S22</f>
        <v>16080</v>
      </c>
      <c r="T12" s="172">
        <f>T13+T22</f>
        <v>0</v>
      </c>
      <c r="U12" s="172">
        <f>U13+U22</f>
        <v>2503</v>
      </c>
      <c r="V12" s="172">
        <f>V13+V22</f>
        <v>13577</v>
      </c>
    </row>
    <row r="13" spans="1:22" s="44" customFormat="1" ht="24" customHeight="1" x14ac:dyDescent="0.25">
      <c r="A13" s="170" t="s">
        <v>8</v>
      </c>
      <c r="B13" s="173" t="s">
        <v>377</v>
      </c>
      <c r="C13" s="170"/>
      <c r="D13" s="170"/>
      <c r="E13" s="170"/>
      <c r="F13" s="170"/>
      <c r="G13" s="172">
        <f t="shared" ref="G13:U13" si="2">G14+G19</f>
        <v>34678</v>
      </c>
      <c r="H13" s="172">
        <f t="shared" si="2"/>
        <v>1100</v>
      </c>
      <c r="I13" s="172">
        <f t="shared" si="2"/>
        <v>0</v>
      </c>
      <c r="J13" s="172">
        <f t="shared" si="2"/>
        <v>33578</v>
      </c>
      <c r="K13" s="172">
        <f t="shared" si="2"/>
        <v>22239</v>
      </c>
      <c r="L13" s="172">
        <f t="shared" si="2"/>
        <v>1100</v>
      </c>
      <c r="M13" s="172">
        <f t="shared" si="2"/>
        <v>0</v>
      </c>
      <c r="N13" s="172">
        <f t="shared" si="2"/>
        <v>21139</v>
      </c>
      <c r="O13" s="172">
        <f t="shared" si="2"/>
        <v>16969</v>
      </c>
      <c r="P13" s="172">
        <f t="shared" si="2"/>
        <v>1100</v>
      </c>
      <c r="Q13" s="172">
        <f t="shared" si="2"/>
        <v>0</v>
      </c>
      <c r="R13" s="172">
        <f t="shared" si="2"/>
        <v>15869</v>
      </c>
      <c r="S13" s="172">
        <f t="shared" si="2"/>
        <v>13577</v>
      </c>
      <c r="T13" s="172">
        <f t="shared" si="2"/>
        <v>0</v>
      </c>
      <c r="U13" s="172">
        <f t="shared" si="2"/>
        <v>0</v>
      </c>
      <c r="V13" s="172">
        <f>V14+V19</f>
        <v>13577</v>
      </c>
    </row>
    <row r="14" spans="1:22" s="44" customFormat="1" ht="30" customHeight="1" x14ac:dyDescent="0.25">
      <c r="A14" s="170">
        <v>1</v>
      </c>
      <c r="B14" s="173" t="s">
        <v>389</v>
      </c>
      <c r="C14" s="170"/>
      <c r="D14" s="170"/>
      <c r="E14" s="170"/>
      <c r="F14" s="170"/>
      <c r="G14" s="172">
        <f t="shared" ref="G14:U14" si="3">G15+G16+G17+G18</f>
        <v>26924</v>
      </c>
      <c r="H14" s="172">
        <f t="shared" si="3"/>
        <v>1100</v>
      </c>
      <c r="I14" s="172">
        <f t="shared" si="3"/>
        <v>0</v>
      </c>
      <c r="J14" s="172">
        <f t="shared" si="3"/>
        <v>25824</v>
      </c>
      <c r="K14" s="172">
        <f t="shared" si="3"/>
        <v>22239</v>
      </c>
      <c r="L14" s="172">
        <f t="shared" si="3"/>
        <v>1100</v>
      </c>
      <c r="M14" s="172">
        <f t="shared" si="3"/>
        <v>0</v>
      </c>
      <c r="N14" s="172">
        <f t="shared" si="3"/>
        <v>21139</v>
      </c>
      <c r="O14" s="172">
        <f t="shared" si="3"/>
        <v>16969</v>
      </c>
      <c r="P14" s="172">
        <f t="shared" si="3"/>
        <v>1100</v>
      </c>
      <c r="Q14" s="172">
        <f t="shared" si="3"/>
        <v>0</v>
      </c>
      <c r="R14" s="172">
        <f t="shared" si="3"/>
        <v>15869</v>
      </c>
      <c r="S14" s="172">
        <f t="shared" si="3"/>
        <v>6949</v>
      </c>
      <c r="T14" s="172">
        <f t="shared" si="3"/>
        <v>0</v>
      </c>
      <c r="U14" s="172">
        <f t="shared" si="3"/>
        <v>0</v>
      </c>
      <c r="V14" s="172">
        <f>V15+V16+V17+V18</f>
        <v>6949</v>
      </c>
    </row>
    <row r="15" spans="1:22" s="44" customFormat="1" ht="96" customHeight="1" x14ac:dyDescent="0.25">
      <c r="A15" s="174" t="s">
        <v>160</v>
      </c>
      <c r="B15" s="176" t="s">
        <v>390</v>
      </c>
      <c r="C15" s="174" t="s">
        <v>391</v>
      </c>
      <c r="D15" s="174" t="s">
        <v>392</v>
      </c>
      <c r="E15" s="174" t="s">
        <v>393</v>
      </c>
      <c r="F15" s="174" t="s">
        <v>394</v>
      </c>
      <c r="G15" s="175">
        <f>H15+I15+J15</f>
        <v>10540</v>
      </c>
      <c r="H15" s="175"/>
      <c r="I15" s="175"/>
      <c r="J15" s="175">
        <v>10540</v>
      </c>
      <c r="K15" s="175">
        <f>L15+M15+N15</f>
        <v>9716</v>
      </c>
      <c r="L15" s="175"/>
      <c r="M15" s="175"/>
      <c r="N15" s="175">
        <v>9716</v>
      </c>
      <c r="O15" s="175">
        <f>P15+Q15+R15</f>
        <v>9269</v>
      </c>
      <c r="P15" s="175"/>
      <c r="Q15" s="175"/>
      <c r="R15" s="175">
        <f>9269</f>
        <v>9269</v>
      </c>
      <c r="S15" s="175">
        <f>T15+U15+V15</f>
        <v>447</v>
      </c>
      <c r="T15" s="175"/>
      <c r="U15" s="175"/>
      <c r="V15" s="175">
        <v>447</v>
      </c>
    </row>
    <row r="16" spans="1:22" s="44" customFormat="1" ht="115.5" customHeight="1" x14ac:dyDescent="0.25">
      <c r="A16" s="174" t="s">
        <v>161</v>
      </c>
      <c r="B16" s="178" t="s">
        <v>274</v>
      </c>
      <c r="C16" s="174" t="s">
        <v>275</v>
      </c>
      <c r="D16" s="174" t="s">
        <v>276</v>
      </c>
      <c r="E16" s="174">
        <v>2018</v>
      </c>
      <c r="F16" s="179" t="s">
        <v>395</v>
      </c>
      <c r="G16" s="175">
        <f>H16+I16+J16</f>
        <v>9219</v>
      </c>
      <c r="H16" s="175"/>
      <c r="I16" s="175"/>
      <c r="J16" s="175">
        <v>9219</v>
      </c>
      <c r="K16" s="175">
        <f>L16+M16+N16</f>
        <v>6163</v>
      </c>
      <c r="L16" s="175"/>
      <c r="M16" s="175"/>
      <c r="N16" s="175">
        <v>6163</v>
      </c>
      <c r="O16" s="175">
        <f>P16+Q16+R16</f>
        <v>2921</v>
      </c>
      <c r="P16" s="175"/>
      <c r="Q16" s="175"/>
      <c r="R16" s="175">
        <v>2921</v>
      </c>
      <c r="S16" s="175">
        <f>T16+U16+V16</f>
        <v>3242</v>
      </c>
      <c r="T16" s="175"/>
      <c r="U16" s="175"/>
      <c r="V16" s="175">
        <v>3242</v>
      </c>
    </row>
    <row r="17" spans="1:22" s="44" customFormat="1" ht="101.25" customHeight="1" x14ac:dyDescent="0.25">
      <c r="A17" s="174" t="s">
        <v>203</v>
      </c>
      <c r="B17" s="178" t="s">
        <v>280</v>
      </c>
      <c r="C17" s="174" t="s">
        <v>281</v>
      </c>
      <c r="D17" s="174" t="s">
        <v>282</v>
      </c>
      <c r="E17" s="174">
        <v>2018</v>
      </c>
      <c r="F17" s="179" t="s">
        <v>283</v>
      </c>
      <c r="G17" s="175">
        <f>H17+I17+J17</f>
        <v>4178</v>
      </c>
      <c r="H17" s="175"/>
      <c r="I17" s="175"/>
      <c r="J17" s="175">
        <v>4178</v>
      </c>
      <c r="K17" s="175">
        <f>L17+M17+N17</f>
        <v>3581</v>
      </c>
      <c r="L17" s="175"/>
      <c r="M17" s="175"/>
      <c r="N17" s="175">
        <v>3581</v>
      </c>
      <c r="O17" s="175">
        <f>P17+Q17+R17</f>
        <v>2000</v>
      </c>
      <c r="P17" s="175"/>
      <c r="Q17" s="175"/>
      <c r="R17" s="175">
        <v>2000</v>
      </c>
      <c r="S17" s="175">
        <f>T17+U17+V17</f>
        <v>1581</v>
      </c>
      <c r="T17" s="175"/>
      <c r="U17" s="175"/>
      <c r="V17" s="175">
        <v>1581</v>
      </c>
    </row>
    <row r="18" spans="1:22" s="44" customFormat="1" ht="88.5" customHeight="1" x14ac:dyDescent="0.25">
      <c r="A18" s="174" t="s">
        <v>205</v>
      </c>
      <c r="B18" s="178" t="s">
        <v>396</v>
      </c>
      <c r="C18" s="174" t="s">
        <v>391</v>
      </c>
      <c r="D18" s="174" t="s">
        <v>397</v>
      </c>
      <c r="E18" s="174">
        <v>2018</v>
      </c>
      <c r="F18" s="174" t="s">
        <v>398</v>
      </c>
      <c r="G18" s="175">
        <f>H18+I18+J18</f>
        <v>2987</v>
      </c>
      <c r="H18" s="175">
        <v>1100</v>
      </c>
      <c r="I18" s="175"/>
      <c r="J18" s="175">
        <v>1887</v>
      </c>
      <c r="K18" s="175">
        <f>L18+M18+N18</f>
        <v>2779</v>
      </c>
      <c r="L18" s="175">
        <v>1100</v>
      </c>
      <c r="M18" s="175"/>
      <c r="N18" s="175">
        <v>1679</v>
      </c>
      <c r="O18" s="175">
        <f>P18+Q18+R18</f>
        <v>2779</v>
      </c>
      <c r="P18" s="175">
        <v>1100</v>
      </c>
      <c r="Q18" s="175"/>
      <c r="R18" s="175">
        <v>1679</v>
      </c>
      <c r="S18" s="175">
        <f>T18+U18+V18</f>
        <v>1679</v>
      </c>
      <c r="T18" s="175"/>
      <c r="U18" s="175"/>
      <c r="V18" s="175">
        <v>1679</v>
      </c>
    </row>
    <row r="19" spans="1:22" s="44" customFormat="1" ht="33" customHeight="1" x14ac:dyDescent="0.25">
      <c r="A19" s="170">
        <v>2</v>
      </c>
      <c r="B19" s="173" t="s">
        <v>159</v>
      </c>
      <c r="C19" s="170"/>
      <c r="D19" s="170"/>
      <c r="E19" s="170"/>
      <c r="F19" s="170"/>
      <c r="G19" s="172">
        <f t="shared" ref="G19:U19" si="4">G20+G21</f>
        <v>7754</v>
      </c>
      <c r="H19" s="172">
        <f t="shared" si="4"/>
        <v>0</v>
      </c>
      <c r="I19" s="172">
        <f t="shared" si="4"/>
        <v>0</v>
      </c>
      <c r="J19" s="172">
        <f t="shared" si="4"/>
        <v>7754</v>
      </c>
      <c r="K19" s="172">
        <f t="shared" si="4"/>
        <v>0</v>
      </c>
      <c r="L19" s="172">
        <f t="shared" si="4"/>
        <v>0</v>
      </c>
      <c r="M19" s="172">
        <f t="shared" si="4"/>
        <v>0</v>
      </c>
      <c r="N19" s="172">
        <f t="shared" si="4"/>
        <v>0</v>
      </c>
      <c r="O19" s="172">
        <f t="shared" si="4"/>
        <v>0</v>
      </c>
      <c r="P19" s="172">
        <f t="shared" si="4"/>
        <v>0</v>
      </c>
      <c r="Q19" s="172">
        <f t="shared" si="4"/>
        <v>0</v>
      </c>
      <c r="R19" s="172">
        <f t="shared" si="4"/>
        <v>0</v>
      </c>
      <c r="S19" s="172">
        <f t="shared" si="4"/>
        <v>6628</v>
      </c>
      <c r="T19" s="172">
        <f t="shared" si="4"/>
        <v>0</v>
      </c>
      <c r="U19" s="172">
        <f t="shared" si="4"/>
        <v>0</v>
      </c>
      <c r="V19" s="172">
        <f>V20+V21</f>
        <v>6628</v>
      </c>
    </row>
    <row r="20" spans="1:22" s="44" customFormat="1" ht="87" customHeight="1" x14ac:dyDescent="0.25">
      <c r="A20" s="174" t="s">
        <v>160</v>
      </c>
      <c r="B20" s="178" t="s">
        <v>399</v>
      </c>
      <c r="C20" s="174" t="s">
        <v>277</v>
      </c>
      <c r="D20" s="174" t="s">
        <v>400</v>
      </c>
      <c r="E20" s="174">
        <v>2019</v>
      </c>
      <c r="F20" s="174" t="s">
        <v>401</v>
      </c>
      <c r="G20" s="175">
        <f>H20+I20+J20</f>
        <v>3045</v>
      </c>
      <c r="H20" s="175"/>
      <c r="I20" s="175"/>
      <c r="J20" s="175">
        <v>3045</v>
      </c>
      <c r="K20" s="175"/>
      <c r="L20" s="175"/>
      <c r="M20" s="175"/>
      <c r="N20" s="175"/>
      <c r="O20" s="175"/>
      <c r="P20" s="175"/>
      <c r="Q20" s="175"/>
      <c r="R20" s="175"/>
      <c r="S20" s="175">
        <f>T20+U20+V20</f>
        <v>2700</v>
      </c>
      <c r="T20" s="175"/>
      <c r="U20" s="175"/>
      <c r="V20" s="175">
        <v>2700</v>
      </c>
    </row>
    <row r="21" spans="1:22" s="44" customFormat="1" ht="64.5" customHeight="1" x14ac:dyDescent="0.25">
      <c r="A21" s="174" t="s">
        <v>161</v>
      </c>
      <c r="B21" s="178" t="s">
        <v>402</v>
      </c>
      <c r="C21" s="174" t="s">
        <v>281</v>
      </c>
      <c r="D21" s="174" t="s">
        <v>403</v>
      </c>
      <c r="E21" s="174">
        <v>2019</v>
      </c>
      <c r="F21" s="174" t="s">
        <v>404</v>
      </c>
      <c r="G21" s="175">
        <f>H21+I21+J21</f>
        <v>4709</v>
      </c>
      <c r="H21" s="175"/>
      <c r="I21" s="175"/>
      <c r="J21" s="175">
        <v>4709</v>
      </c>
      <c r="K21" s="175"/>
      <c r="L21" s="175"/>
      <c r="M21" s="175"/>
      <c r="N21" s="175"/>
      <c r="O21" s="175"/>
      <c r="P21" s="175"/>
      <c r="Q21" s="175"/>
      <c r="R21" s="175"/>
      <c r="S21" s="175">
        <f>T21+U21+V21</f>
        <v>3928</v>
      </c>
      <c r="T21" s="175"/>
      <c r="U21" s="175"/>
      <c r="V21" s="175">
        <v>3928</v>
      </c>
    </row>
    <row r="22" spans="1:22" s="44" customFormat="1" ht="31.5" customHeight="1" x14ac:dyDescent="0.25">
      <c r="A22" s="170" t="s">
        <v>13</v>
      </c>
      <c r="B22" s="173" t="s">
        <v>379</v>
      </c>
      <c r="C22" s="170"/>
      <c r="D22" s="170"/>
      <c r="E22" s="170"/>
      <c r="F22" s="170"/>
      <c r="G22" s="172">
        <f>G23</f>
        <v>5230</v>
      </c>
      <c r="H22" s="172">
        <f t="shared" ref="H22:V22" si="5">H23</f>
        <v>0</v>
      </c>
      <c r="I22" s="172">
        <f t="shared" si="5"/>
        <v>4982</v>
      </c>
      <c r="J22" s="172">
        <f t="shared" si="5"/>
        <v>248</v>
      </c>
      <c r="K22" s="172">
        <f t="shared" si="5"/>
        <v>5127</v>
      </c>
      <c r="L22" s="172">
        <f t="shared" si="5"/>
        <v>0</v>
      </c>
      <c r="M22" s="172">
        <f t="shared" si="5"/>
        <v>5127</v>
      </c>
      <c r="N22" s="172">
        <f t="shared" si="5"/>
        <v>0</v>
      </c>
      <c r="O22" s="172">
        <f t="shared" si="5"/>
        <v>2004</v>
      </c>
      <c r="P22" s="172">
        <f t="shared" si="5"/>
        <v>0</v>
      </c>
      <c r="Q22" s="172">
        <f t="shared" si="5"/>
        <v>2004</v>
      </c>
      <c r="R22" s="172">
        <f t="shared" si="5"/>
        <v>0</v>
      </c>
      <c r="S22" s="172">
        <f t="shared" si="5"/>
        <v>2503</v>
      </c>
      <c r="T22" s="172">
        <f t="shared" si="5"/>
        <v>0</v>
      </c>
      <c r="U22" s="172">
        <f t="shared" si="5"/>
        <v>2503</v>
      </c>
      <c r="V22" s="172">
        <f t="shared" si="5"/>
        <v>0</v>
      </c>
    </row>
    <row r="23" spans="1:22" ht="34.5" customHeight="1" x14ac:dyDescent="0.25">
      <c r="A23" s="170">
        <v>1</v>
      </c>
      <c r="B23" s="173" t="s">
        <v>389</v>
      </c>
      <c r="C23" s="170"/>
      <c r="D23" s="170"/>
      <c r="E23" s="170"/>
      <c r="F23" s="170"/>
      <c r="G23" s="172">
        <f t="shared" ref="G23:T23" si="6">G24+G25</f>
        <v>5230</v>
      </c>
      <c r="H23" s="172">
        <f t="shared" si="6"/>
        <v>0</v>
      </c>
      <c r="I23" s="172">
        <f t="shared" si="6"/>
        <v>4982</v>
      </c>
      <c r="J23" s="172">
        <f t="shared" si="6"/>
        <v>248</v>
      </c>
      <c r="K23" s="172">
        <f t="shared" si="6"/>
        <v>5127</v>
      </c>
      <c r="L23" s="172">
        <f t="shared" si="6"/>
        <v>0</v>
      </c>
      <c r="M23" s="172">
        <f t="shared" si="6"/>
        <v>5127</v>
      </c>
      <c r="N23" s="172">
        <f t="shared" si="6"/>
        <v>0</v>
      </c>
      <c r="O23" s="172">
        <f t="shared" si="6"/>
        <v>2004</v>
      </c>
      <c r="P23" s="172">
        <f t="shared" si="6"/>
        <v>0</v>
      </c>
      <c r="Q23" s="172">
        <f t="shared" si="6"/>
        <v>2004</v>
      </c>
      <c r="R23" s="172">
        <f t="shared" si="6"/>
        <v>0</v>
      </c>
      <c r="S23" s="172">
        <f t="shared" si="6"/>
        <v>2503</v>
      </c>
      <c r="T23" s="172">
        <f t="shared" si="6"/>
        <v>0</v>
      </c>
      <c r="U23" s="172">
        <f>U24+U25</f>
        <v>2503</v>
      </c>
      <c r="V23" s="172">
        <f>V24+V25</f>
        <v>0</v>
      </c>
    </row>
    <row r="24" spans="1:22" ht="75" customHeight="1" x14ac:dyDescent="0.25">
      <c r="A24" s="174" t="s">
        <v>160</v>
      </c>
      <c r="B24" s="180" t="s">
        <v>405</v>
      </c>
      <c r="C24" s="174" t="s">
        <v>406</v>
      </c>
      <c r="D24" s="174" t="s">
        <v>407</v>
      </c>
      <c r="E24" s="174">
        <v>208</v>
      </c>
      <c r="F24" s="174" t="s">
        <v>408</v>
      </c>
      <c r="G24" s="175">
        <f>H24+I24+J24</f>
        <v>1602</v>
      </c>
      <c r="H24" s="175"/>
      <c r="I24" s="175">
        <v>1382</v>
      </c>
      <c r="J24" s="175">
        <f>132+88</f>
        <v>220</v>
      </c>
      <c r="K24" s="175">
        <f>L24+M24+N24</f>
        <v>1527</v>
      </c>
      <c r="L24" s="175"/>
      <c r="M24" s="175">
        <v>1527</v>
      </c>
      <c r="N24" s="175"/>
      <c r="O24" s="175">
        <f>P24+Q24+R24</f>
        <v>504</v>
      </c>
      <c r="P24" s="175"/>
      <c r="Q24" s="175">
        <v>504</v>
      </c>
      <c r="R24" s="175"/>
      <c r="S24" s="175">
        <f>T24+U24+V24</f>
        <v>923</v>
      </c>
      <c r="T24" s="175"/>
      <c r="U24" s="175">
        <f>923</f>
        <v>923</v>
      </c>
      <c r="V24" s="175"/>
    </row>
    <row r="25" spans="1:22" ht="43.5" customHeight="1" x14ac:dyDescent="0.25">
      <c r="A25" s="174" t="s">
        <v>161</v>
      </c>
      <c r="B25" s="176" t="s">
        <v>409</v>
      </c>
      <c r="C25" s="174" t="s">
        <v>406</v>
      </c>
      <c r="D25" s="174" t="s">
        <v>410</v>
      </c>
      <c r="E25" s="174">
        <v>2018</v>
      </c>
      <c r="F25" s="174" t="s">
        <v>411</v>
      </c>
      <c r="G25" s="175">
        <f>H25+I25+J25</f>
        <v>3628</v>
      </c>
      <c r="H25" s="175"/>
      <c r="I25" s="175">
        <v>3600</v>
      </c>
      <c r="J25" s="175">
        <v>28</v>
      </c>
      <c r="K25" s="175">
        <f>L25+M25+N25</f>
        <v>3600</v>
      </c>
      <c r="L25" s="175"/>
      <c r="M25" s="175">
        <v>3600</v>
      </c>
      <c r="N25" s="175"/>
      <c r="O25" s="175">
        <f>P25+Q25+R25</f>
        <v>1500</v>
      </c>
      <c r="P25" s="175"/>
      <c r="Q25" s="175">
        <v>1500</v>
      </c>
      <c r="R25" s="175"/>
      <c r="S25" s="175">
        <f>T25+U25+V25</f>
        <v>1580</v>
      </c>
      <c r="T25" s="175"/>
      <c r="U25" s="175">
        <f>1580</f>
        <v>1580</v>
      </c>
      <c r="V25" s="175"/>
    </row>
    <row r="26" spans="1:22" ht="24" customHeight="1" x14ac:dyDescent="0.25">
      <c r="A26" s="170" t="s">
        <v>6</v>
      </c>
      <c r="B26" s="173" t="s">
        <v>412</v>
      </c>
      <c r="C26" s="170"/>
      <c r="D26" s="170"/>
      <c r="E26" s="170"/>
      <c r="F26" s="170"/>
      <c r="G26" s="172">
        <f>G27+G30</f>
        <v>6121</v>
      </c>
      <c r="H26" s="172">
        <f t="shared" ref="H26:V26" si="7">H27+H30</f>
        <v>0</v>
      </c>
      <c r="I26" s="172">
        <f t="shared" si="7"/>
        <v>6121</v>
      </c>
      <c r="J26" s="172">
        <f t="shared" si="7"/>
        <v>0</v>
      </c>
      <c r="K26" s="172">
        <f t="shared" si="7"/>
        <v>4123</v>
      </c>
      <c r="L26" s="172">
        <f t="shared" si="7"/>
        <v>0</v>
      </c>
      <c r="M26" s="172">
        <f t="shared" si="7"/>
        <v>3903</v>
      </c>
      <c r="N26" s="172">
        <f t="shared" si="7"/>
        <v>220</v>
      </c>
      <c r="O26" s="172">
        <f t="shared" si="7"/>
        <v>3177</v>
      </c>
      <c r="P26" s="172">
        <f t="shared" si="7"/>
        <v>0</v>
      </c>
      <c r="Q26" s="172">
        <f t="shared" si="7"/>
        <v>2957</v>
      </c>
      <c r="R26" s="172">
        <f t="shared" si="7"/>
        <v>220</v>
      </c>
      <c r="S26" s="172">
        <f t="shared" si="7"/>
        <v>1000</v>
      </c>
      <c r="T26" s="172">
        <f t="shared" si="7"/>
        <v>0</v>
      </c>
      <c r="U26" s="172">
        <f t="shared" si="7"/>
        <v>0</v>
      </c>
      <c r="V26" s="172">
        <f t="shared" si="7"/>
        <v>1000</v>
      </c>
    </row>
    <row r="27" spans="1:22" ht="24.75" customHeight="1" x14ac:dyDescent="0.25">
      <c r="A27" s="170" t="s">
        <v>8</v>
      </c>
      <c r="B27" s="173" t="s">
        <v>377</v>
      </c>
      <c r="C27" s="170"/>
      <c r="D27" s="170"/>
      <c r="E27" s="170"/>
      <c r="F27" s="170"/>
      <c r="G27" s="170">
        <f t="shared" ref="G27:V28" si="8">G28</f>
        <v>2693</v>
      </c>
      <c r="H27" s="170">
        <f t="shared" si="8"/>
        <v>0</v>
      </c>
      <c r="I27" s="170">
        <f t="shared" si="8"/>
        <v>2693</v>
      </c>
      <c r="J27" s="170">
        <f t="shared" si="8"/>
        <v>0</v>
      </c>
      <c r="K27" s="170">
        <f t="shared" si="8"/>
        <v>2511</v>
      </c>
      <c r="L27" s="170">
        <f t="shared" si="8"/>
        <v>0</v>
      </c>
      <c r="M27" s="170">
        <f t="shared" si="8"/>
        <v>2511</v>
      </c>
      <c r="N27" s="170">
        <f t="shared" si="8"/>
        <v>0</v>
      </c>
      <c r="O27" s="170">
        <f t="shared" si="8"/>
        <v>2287</v>
      </c>
      <c r="P27" s="170">
        <f t="shared" si="8"/>
        <v>0</v>
      </c>
      <c r="Q27" s="170">
        <f t="shared" si="8"/>
        <v>2287</v>
      </c>
      <c r="R27" s="170">
        <f t="shared" si="8"/>
        <v>0</v>
      </c>
      <c r="S27" s="170">
        <f t="shared" si="8"/>
        <v>224</v>
      </c>
      <c r="T27" s="170">
        <f t="shared" si="8"/>
        <v>0</v>
      </c>
      <c r="U27" s="170">
        <f t="shared" si="8"/>
        <v>0</v>
      </c>
      <c r="V27" s="170">
        <f t="shared" si="8"/>
        <v>224</v>
      </c>
    </row>
    <row r="28" spans="1:22" ht="33" customHeight="1" x14ac:dyDescent="0.25">
      <c r="A28" s="170">
        <v>1</v>
      </c>
      <c r="B28" s="173" t="s">
        <v>389</v>
      </c>
      <c r="C28" s="170"/>
      <c r="D28" s="170"/>
      <c r="E28" s="170"/>
      <c r="F28" s="170"/>
      <c r="G28" s="172">
        <f t="shared" si="8"/>
        <v>2693</v>
      </c>
      <c r="H28" s="172">
        <f t="shared" si="8"/>
        <v>0</v>
      </c>
      <c r="I28" s="172">
        <f t="shared" si="8"/>
        <v>2693</v>
      </c>
      <c r="J28" s="172">
        <f t="shared" si="8"/>
        <v>0</v>
      </c>
      <c r="K28" s="172">
        <f t="shared" si="8"/>
        <v>2511</v>
      </c>
      <c r="L28" s="172">
        <f t="shared" si="8"/>
        <v>0</v>
      </c>
      <c r="M28" s="172">
        <f t="shared" si="8"/>
        <v>2511</v>
      </c>
      <c r="N28" s="172">
        <f t="shared" si="8"/>
        <v>0</v>
      </c>
      <c r="O28" s="172">
        <f t="shared" si="8"/>
        <v>2287</v>
      </c>
      <c r="P28" s="172">
        <f t="shared" si="8"/>
        <v>0</v>
      </c>
      <c r="Q28" s="172">
        <f t="shared" si="8"/>
        <v>2287</v>
      </c>
      <c r="R28" s="172">
        <f t="shared" si="8"/>
        <v>0</v>
      </c>
      <c r="S28" s="172">
        <f t="shared" si="8"/>
        <v>224</v>
      </c>
      <c r="T28" s="172">
        <f t="shared" si="8"/>
        <v>0</v>
      </c>
      <c r="U28" s="172">
        <f t="shared" si="8"/>
        <v>0</v>
      </c>
      <c r="V28" s="172">
        <f t="shared" si="8"/>
        <v>224</v>
      </c>
    </row>
    <row r="29" spans="1:22" ht="63.75" x14ac:dyDescent="0.25">
      <c r="A29" s="174" t="s">
        <v>160</v>
      </c>
      <c r="B29" s="176" t="s">
        <v>413</v>
      </c>
      <c r="C29" s="174" t="s">
        <v>414</v>
      </c>
      <c r="D29" s="174" t="s">
        <v>415</v>
      </c>
      <c r="E29" s="174">
        <v>2016</v>
      </c>
      <c r="F29" s="174" t="s">
        <v>416</v>
      </c>
      <c r="G29" s="175">
        <f>H29+I29+J29</f>
        <v>2693</v>
      </c>
      <c r="H29" s="175"/>
      <c r="I29" s="175">
        <v>2693</v>
      </c>
      <c r="J29" s="175"/>
      <c r="K29" s="175">
        <f>L29+M29+N29</f>
        <v>2511</v>
      </c>
      <c r="L29" s="175"/>
      <c r="M29" s="175">
        <v>2511</v>
      </c>
      <c r="N29" s="175"/>
      <c r="O29" s="175">
        <f>P29+Q29+R29</f>
        <v>2287</v>
      </c>
      <c r="P29" s="175"/>
      <c r="Q29" s="175">
        <f>1957+330</f>
        <v>2287</v>
      </c>
      <c r="R29" s="175"/>
      <c r="S29" s="175">
        <f>T29+U29+V29</f>
        <v>224</v>
      </c>
      <c r="T29" s="175"/>
      <c r="U29" s="175"/>
      <c r="V29" s="175">
        <v>224</v>
      </c>
    </row>
    <row r="30" spans="1:22" ht="27" customHeight="1" x14ac:dyDescent="0.25">
      <c r="A30" s="170" t="s">
        <v>13</v>
      </c>
      <c r="B30" s="173" t="s">
        <v>378</v>
      </c>
      <c r="C30" s="170"/>
      <c r="D30" s="170"/>
      <c r="E30" s="170"/>
      <c r="F30" s="177"/>
      <c r="G30" s="170">
        <f t="shared" ref="G30:V31" si="9">G31</f>
        <v>3428</v>
      </c>
      <c r="H30" s="170">
        <f t="shared" si="9"/>
        <v>0</v>
      </c>
      <c r="I30" s="170">
        <f t="shared" si="9"/>
        <v>3428</v>
      </c>
      <c r="J30" s="170">
        <f t="shared" si="9"/>
        <v>0</v>
      </c>
      <c r="K30" s="170">
        <f t="shared" si="9"/>
        <v>1612</v>
      </c>
      <c r="L30" s="170">
        <f t="shared" si="9"/>
        <v>0</v>
      </c>
      <c r="M30" s="170">
        <f t="shared" si="9"/>
        <v>1392</v>
      </c>
      <c r="N30" s="170">
        <f t="shared" si="9"/>
        <v>220</v>
      </c>
      <c r="O30" s="170">
        <f t="shared" si="9"/>
        <v>890</v>
      </c>
      <c r="P30" s="170">
        <f t="shared" si="9"/>
        <v>0</v>
      </c>
      <c r="Q30" s="170">
        <f t="shared" si="9"/>
        <v>670</v>
      </c>
      <c r="R30" s="170">
        <f t="shared" si="9"/>
        <v>220</v>
      </c>
      <c r="S30" s="170">
        <f t="shared" si="9"/>
        <v>776</v>
      </c>
      <c r="T30" s="170">
        <f t="shared" si="9"/>
        <v>0</v>
      </c>
      <c r="U30" s="170">
        <f t="shared" si="9"/>
        <v>0</v>
      </c>
      <c r="V30" s="170">
        <f t="shared" si="9"/>
        <v>776</v>
      </c>
    </row>
    <row r="31" spans="1:22" ht="31.5" customHeight="1" x14ac:dyDescent="0.25">
      <c r="A31" s="170">
        <v>1</v>
      </c>
      <c r="B31" s="173" t="s">
        <v>389</v>
      </c>
      <c r="C31" s="170"/>
      <c r="D31" s="170"/>
      <c r="E31" s="170"/>
      <c r="F31" s="170"/>
      <c r="G31" s="172">
        <f t="shared" si="9"/>
        <v>3428</v>
      </c>
      <c r="H31" s="172">
        <f t="shared" si="9"/>
        <v>0</v>
      </c>
      <c r="I31" s="172">
        <f t="shared" si="9"/>
        <v>3428</v>
      </c>
      <c r="J31" s="172">
        <f t="shared" si="9"/>
        <v>0</v>
      </c>
      <c r="K31" s="172">
        <f t="shared" si="9"/>
        <v>1612</v>
      </c>
      <c r="L31" s="172">
        <f t="shared" si="9"/>
        <v>0</v>
      </c>
      <c r="M31" s="172">
        <f t="shared" si="9"/>
        <v>1392</v>
      </c>
      <c r="N31" s="172">
        <f t="shared" si="9"/>
        <v>220</v>
      </c>
      <c r="O31" s="172">
        <f t="shared" si="9"/>
        <v>890</v>
      </c>
      <c r="P31" s="172">
        <f t="shared" si="9"/>
        <v>0</v>
      </c>
      <c r="Q31" s="172">
        <f t="shared" si="9"/>
        <v>670</v>
      </c>
      <c r="R31" s="172">
        <f t="shared" si="9"/>
        <v>220</v>
      </c>
      <c r="S31" s="172">
        <f t="shared" si="9"/>
        <v>776</v>
      </c>
      <c r="T31" s="172">
        <f t="shared" si="9"/>
        <v>0</v>
      </c>
      <c r="U31" s="172">
        <f t="shared" si="9"/>
        <v>0</v>
      </c>
      <c r="V31" s="172">
        <f t="shared" si="9"/>
        <v>776</v>
      </c>
    </row>
    <row r="32" spans="1:22" ht="82.5" customHeight="1" x14ac:dyDescent="0.25">
      <c r="A32" s="174" t="s">
        <v>160</v>
      </c>
      <c r="B32" s="176" t="s">
        <v>417</v>
      </c>
      <c r="C32" s="174" t="s">
        <v>414</v>
      </c>
      <c r="D32" s="174" t="s">
        <v>418</v>
      </c>
      <c r="E32" s="174" t="s">
        <v>419</v>
      </c>
      <c r="F32" s="174" t="s">
        <v>420</v>
      </c>
      <c r="G32" s="175">
        <f>H32+I32+J32</f>
        <v>3428</v>
      </c>
      <c r="H32" s="175"/>
      <c r="I32" s="175">
        <v>3428</v>
      </c>
      <c r="J32" s="175"/>
      <c r="K32" s="175">
        <f>L32+M32+N32</f>
        <v>1612</v>
      </c>
      <c r="L32" s="175"/>
      <c r="M32" s="175">
        <v>1392</v>
      </c>
      <c r="N32" s="175">
        <v>220</v>
      </c>
      <c r="O32" s="175">
        <f>P32+Q32+R32</f>
        <v>890</v>
      </c>
      <c r="P32" s="175"/>
      <c r="Q32" s="175">
        <v>670</v>
      </c>
      <c r="R32" s="175">
        <v>220</v>
      </c>
      <c r="S32" s="175">
        <f>T32+U32+V32</f>
        <v>776</v>
      </c>
      <c r="T32" s="175"/>
      <c r="U32" s="175"/>
      <c r="V32" s="175">
        <v>776</v>
      </c>
    </row>
    <row r="33" spans="1:22" ht="33" customHeight="1" x14ac:dyDescent="0.25">
      <c r="A33" s="170" t="s">
        <v>73</v>
      </c>
      <c r="B33" s="173" t="s">
        <v>421</v>
      </c>
      <c r="C33" s="170"/>
      <c r="D33" s="170"/>
      <c r="E33" s="170"/>
      <c r="F33" s="170"/>
      <c r="G33" s="172">
        <f t="shared" ref="G33:T33" si="10">G34+G38</f>
        <v>80255</v>
      </c>
      <c r="H33" s="172">
        <f t="shared" si="10"/>
        <v>0</v>
      </c>
      <c r="I33" s="172">
        <f t="shared" si="10"/>
        <v>80255</v>
      </c>
      <c r="J33" s="172">
        <f t="shared" si="10"/>
        <v>0</v>
      </c>
      <c r="K33" s="172">
        <f t="shared" si="10"/>
        <v>77999</v>
      </c>
      <c r="L33" s="172">
        <f t="shared" si="10"/>
        <v>0</v>
      </c>
      <c r="M33" s="172">
        <f t="shared" si="10"/>
        <v>77999</v>
      </c>
      <c r="N33" s="172">
        <f t="shared" si="10"/>
        <v>0</v>
      </c>
      <c r="O33" s="172">
        <f t="shared" si="10"/>
        <v>76972</v>
      </c>
      <c r="P33" s="172">
        <f t="shared" si="10"/>
        <v>0</v>
      </c>
      <c r="Q33" s="172">
        <f t="shared" si="10"/>
        <v>76972</v>
      </c>
      <c r="R33" s="172">
        <f t="shared" si="10"/>
        <v>0</v>
      </c>
      <c r="S33" s="172">
        <f t="shared" si="10"/>
        <v>940</v>
      </c>
      <c r="T33" s="172">
        <f t="shared" si="10"/>
        <v>0</v>
      </c>
      <c r="U33" s="172">
        <f>U34+U38</f>
        <v>940</v>
      </c>
      <c r="V33" s="172">
        <f>V34+V38</f>
        <v>0</v>
      </c>
    </row>
    <row r="34" spans="1:22" ht="24" customHeight="1" x14ac:dyDescent="0.25">
      <c r="A34" s="170" t="s">
        <v>8</v>
      </c>
      <c r="B34" s="173" t="s">
        <v>377</v>
      </c>
      <c r="C34" s="170"/>
      <c r="D34" s="170"/>
      <c r="E34" s="170"/>
      <c r="F34" s="170"/>
      <c r="G34" s="172">
        <f t="shared" ref="G34:T34" si="11">G35</f>
        <v>78880</v>
      </c>
      <c r="H34" s="172">
        <f t="shared" si="11"/>
        <v>0</v>
      </c>
      <c r="I34" s="172">
        <f t="shared" si="11"/>
        <v>78880</v>
      </c>
      <c r="J34" s="172">
        <f t="shared" si="11"/>
        <v>0</v>
      </c>
      <c r="K34" s="172">
        <f t="shared" si="11"/>
        <v>76689</v>
      </c>
      <c r="L34" s="172">
        <f t="shared" si="11"/>
        <v>0</v>
      </c>
      <c r="M34" s="172">
        <f t="shared" si="11"/>
        <v>76689</v>
      </c>
      <c r="N34" s="172">
        <f t="shared" si="11"/>
        <v>0</v>
      </c>
      <c r="O34" s="172">
        <f t="shared" si="11"/>
        <v>76450</v>
      </c>
      <c r="P34" s="172">
        <f t="shared" si="11"/>
        <v>0</v>
      </c>
      <c r="Q34" s="172">
        <f t="shared" si="11"/>
        <v>76450</v>
      </c>
      <c r="R34" s="172">
        <f t="shared" si="11"/>
        <v>0</v>
      </c>
      <c r="S34" s="172">
        <f t="shared" si="11"/>
        <v>240</v>
      </c>
      <c r="T34" s="172">
        <f t="shared" si="11"/>
        <v>0</v>
      </c>
      <c r="U34" s="172">
        <f>U35</f>
        <v>240</v>
      </c>
      <c r="V34" s="172">
        <f>V35</f>
        <v>0</v>
      </c>
    </row>
    <row r="35" spans="1:22" ht="30" customHeight="1" x14ac:dyDescent="0.25">
      <c r="A35" s="170">
        <v>1</v>
      </c>
      <c r="B35" s="173" t="s">
        <v>389</v>
      </c>
      <c r="C35" s="170"/>
      <c r="D35" s="170"/>
      <c r="E35" s="170"/>
      <c r="F35" s="170"/>
      <c r="G35" s="172">
        <f t="shared" ref="G35:R35" si="12">G36+G37</f>
        <v>78880</v>
      </c>
      <c r="H35" s="172">
        <f t="shared" si="12"/>
        <v>0</v>
      </c>
      <c r="I35" s="172">
        <f t="shared" si="12"/>
        <v>78880</v>
      </c>
      <c r="J35" s="172">
        <f t="shared" si="12"/>
        <v>0</v>
      </c>
      <c r="K35" s="172">
        <f t="shared" si="12"/>
        <v>76689</v>
      </c>
      <c r="L35" s="172">
        <f t="shared" si="12"/>
        <v>0</v>
      </c>
      <c r="M35" s="172">
        <f t="shared" si="12"/>
        <v>76689</v>
      </c>
      <c r="N35" s="172">
        <f t="shared" si="12"/>
        <v>0</v>
      </c>
      <c r="O35" s="172">
        <f t="shared" si="12"/>
        <v>76450</v>
      </c>
      <c r="P35" s="172">
        <f t="shared" si="12"/>
        <v>0</v>
      </c>
      <c r="Q35" s="172">
        <f t="shared" si="12"/>
        <v>76450</v>
      </c>
      <c r="R35" s="172">
        <f t="shared" si="12"/>
        <v>0</v>
      </c>
      <c r="S35" s="172">
        <f>S36+S37</f>
        <v>240</v>
      </c>
      <c r="T35" s="172">
        <f>T36+T37</f>
        <v>0</v>
      </c>
      <c r="U35" s="172">
        <f>U36+U37</f>
        <v>240</v>
      </c>
      <c r="V35" s="172">
        <f>V36+V37</f>
        <v>0</v>
      </c>
    </row>
    <row r="36" spans="1:22" ht="99" customHeight="1" x14ac:dyDescent="0.25">
      <c r="A36" s="174" t="s">
        <v>160</v>
      </c>
      <c r="B36" s="178" t="s">
        <v>422</v>
      </c>
      <c r="C36" s="174" t="s">
        <v>273</v>
      </c>
      <c r="D36" s="174" t="s">
        <v>423</v>
      </c>
      <c r="E36" s="174" t="s">
        <v>424</v>
      </c>
      <c r="F36" s="174" t="s">
        <v>425</v>
      </c>
      <c r="G36" s="175">
        <f>H36+I36+J36</f>
        <v>77253</v>
      </c>
      <c r="H36" s="175"/>
      <c r="I36" s="175">
        <v>77253</v>
      </c>
      <c r="J36" s="175"/>
      <c r="K36" s="175">
        <f>L36+M36+N36</f>
        <v>75197</v>
      </c>
      <c r="L36" s="175"/>
      <c r="M36" s="175">
        <v>75197</v>
      </c>
      <c r="N36" s="175"/>
      <c r="O36" s="175">
        <f>P36+Q36+R36</f>
        <v>75050</v>
      </c>
      <c r="P36" s="175"/>
      <c r="Q36" s="175">
        <v>75050</v>
      </c>
      <c r="R36" s="175"/>
      <c r="S36" s="175">
        <f>T36+U36+V36</f>
        <v>148</v>
      </c>
      <c r="T36" s="175"/>
      <c r="U36" s="175">
        <v>148</v>
      </c>
      <c r="V36" s="175"/>
    </row>
    <row r="37" spans="1:22" ht="162" customHeight="1" x14ac:dyDescent="0.25">
      <c r="A37" s="174" t="s">
        <v>161</v>
      </c>
      <c r="B37" s="178" t="s">
        <v>426</v>
      </c>
      <c r="C37" s="174" t="s">
        <v>406</v>
      </c>
      <c r="D37" s="174" t="s">
        <v>427</v>
      </c>
      <c r="E37" s="174" t="s">
        <v>428</v>
      </c>
      <c r="F37" s="174" t="s">
        <v>429</v>
      </c>
      <c r="G37" s="175">
        <f>H37+I37+J37</f>
        <v>1627</v>
      </c>
      <c r="H37" s="175"/>
      <c r="I37" s="175">
        <v>1627</v>
      </c>
      <c r="J37" s="175"/>
      <c r="K37" s="175">
        <f>L37+M37+N37</f>
        <v>1492</v>
      </c>
      <c r="L37" s="175"/>
      <c r="M37" s="175">
        <v>1492</v>
      </c>
      <c r="N37" s="175"/>
      <c r="O37" s="175">
        <f>P37+Q37+R37</f>
        <v>1400</v>
      </c>
      <c r="P37" s="175"/>
      <c r="Q37" s="175">
        <v>1400</v>
      </c>
      <c r="R37" s="175"/>
      <c r="S37" s="175">
        <f>T37+U37+V37</f>
        <v>92</v>
      </c>
      <c r="T37" s="175"/>
      <c r="U37" s="175">
        <f>92</f>
        <v>92</v>
      </c>
      <c r="V37" s="175"/>
    </row>
    <row r="38" spans="1:22" ht="30" customHeight="1" x14ac:dyDescent="0.25">
      <c r="A38" s="170" t="s">
        <v>13</v>
      </c>
      <c r="B38" s="173" t="s">
        <v>381</v>
      </c>
      <c r="C38" s="170"/>
      <c r="D38" s="170"/>
      <c r="E38" s="170"/>
      <c r="F38" s="177"/>
      <c r="G38" s="172">
        <f t="shared" ref="G38:T39" si="13">G39</f>
        <v>1375</v>
      </c>
      <c r="H38" s="172">
        <f t="shared" si="13"/>
        <v>0</v>
      </c>
      <c r="I38" s="172">
        <f t="shared" si="13"/>
        <v>1375</v>
      </c>
      <c r="J38" s="172">
        <f t="shared" si="13"/>
        <v>0</v>
      </c>
      <c r="K38" s="172">
        <f t="shared" si="13"/>
        <v>1310</v>
      </c>
      <c r="L38" s="172">
        <f t="shared" si="13"/>
        <v>0</v>
      </c>
      <c r="M38" s="172">
        <f t="shared" si="13"/>
        <v>1310</v>
      </c>
      <c r="N38" s="172">
        <f t="shared" si="13"/>
        <v>0</v>
      </c>
      <c r="O38" s="172">
        <f t="shared" si="13"/>
        <v>522</v>
      </c>
      <c r="P38" s="172">
        <f t="shared" si="13"/>
        <v>0</v>
      </c>
      <c r="Q38" s="172">
        <f t="shared" si="13"/>
        <v>522</v>
      </c>
      <c r="R38" s="172">
        <f t="shared" si="13"/>
        <v>0</v>
      </c>
      <c r="S38" s="172">
        <f t="shared" si="13"/>
        <v>700</v>
      </c>
      <c r="T38" s="172">
        <f t="shared" si="13"/>
        <v>0</v>
      </c>
      <c r="U38" s="172">
        <f>U39</f>
        <v>700</v>
      </c>
      <c r="V38" s="172">
        <f>V39</f>
        <v>0</v>
      </c>
    </row>
    <row r="39" spans="1:22" ht="33.75" customHeight="1" x14ac:dyDescent="0.25">
      <c r="A39" s="170">
        <v>1</v>
      </c>
      <c r="B39" s="173" t="s">
        <v>389</v>
      </c>
      <c r="C39" s="170"/>
      <c r="D39" s="170"/>
      <c r="E39" s="170"/>
      <c r="F39" s="170"/>
      <c r="G39" s="172">
        <f t="shared" si="13"/>
        <v>1375</v>
      </c>
      <c r="H39" s="172">
        <f t="shared" si="13"/>
        <v>0</v>
      </c>
      <c r="I39" s="172">
        <f t="shared" si="13"/>
        <v>1375</v>
      </c>
      <c r="J39" s="172">
        <f t="shared" si="13"/>
        <v>0</v>
      </c>
      <c r="K39" s="172">
        <f t="shared" si="13"/>
        <v>1310</v>
      </c>
      <c r="L39" s="172">
        <f t="shared" si="13"/>
        <v>0</v>
      </c>
      <c r="M39" s="172">
        <f t="shared" si="13"/>
        <v>1310</v>
      </c>
      <c r="N39" s="172">
        <f t="shared" si="13"/>
        <v>0</v>
      </c>
      <c r="O39" s="172">
        <f t="shared" si="13"/>
        <v>522</v>
      </c>
      <c r="P39" s="172">
        <f t="shared" si="13"/>
        <v>0</v>
      </c>
      <c r="Q39" s="172">
        <f t="shared" si="13"/>
        <v>522</v>
      </c>
      <c r="R39" s="172">
        <f t="shared" si="13"/>
        <v>0</v>
      </c>
      <c r="S39" s="172">
        <f t="shared" si="13"/>
        <v>700</v>
      </c>
      <c r="T39" s="172">
        <f t="shared" si="13"/>
        <v>0</v>
      </c>
      <c r="U39" s="172">
        <f>U40</f>
        <v>700</v>
      </c>
      <c r="V39" s="172">
        <f>V40</f>
        <v>0</v>
      </c>
    </row>
    <row r="40" spans="1:22" ht="62.25" customHeight="1" x14ac:dyDescent="0.25">
      <c r="A40" s="174" t="s">
        <v>160</v>
      </c>
      <c r="B40" s="178" t="s">
        <v>430</v>
      </c>
      <c r="C40" s="174" t="s">
        <v>277</v>
      </c>
      <c r="D40" s="174" t="s">
        <v>431</v>
      </c>
      <c r="E40" s="174">
        <v>2018</v>
      </c>
      <c r="F40" s="174" t="s">
        <v>432</v>
      </c>
      <c r="G40" s="175">
        <f>H40+I40+J40</f>
        <v>1375</v>
      </c>
      <c r="H40" s="175"/>
      <c r="I40" s="175">
        <v>1375</v>
      </c>
      <c r="J40" s="175"/>
      <c r="K40" s="175">
        <f>L40+M40+N40</f>
        <v>1310</v>
      </c>
      <c r="L40" s="175"/>
      <c r="M40" s="175">
        <v>1310</v>
      </c>
      <c r="N40" s="175"/>
      <c r="O40" s="175">
        <f>P40+Q40+R40</f>
        <v>522</v>
      </c>
      <c r="P40" s="175"/>
      <c r="Q40" s="175">
        <f>375+126+21</f>
        <v>522</v>
      </c>
      <c r="R40" s="175"/>
      <c r="S40" s="175">
        <f>T40+U40+V40</f>
        <v>700</v>
      </c>
      <c r="T40" s="175"/>
      <c r="U40" s="175">
        <v>700</v>
      </c>
      <c r="V40" s="175"/>
    </row>
    <row r="41" spans="1:22" ht="43.5" customHeight="1" x14ac:dyDescent="0.25">
      <c r="A41" s="170" t="s">
        <v>433</v>
      </c>
      <c r="B41" s="173" t="s">
        <v>434</v>
      </c>
      <c r="C41" s="170"/>
      <c r="D41" s="170"/>
      <c r="E41" s="170"/>
      <c r="F41" s="177"/>
      <c r="G41" s="172">
        <f t="shared" ref="G41:U43" si="14">G42</f>
        <v>1122</v>
      </c>
      <c r="H41" s="172">
        <f t="shared" si="14"/>
        <v>0</v>
      </c>
      <c r="I41" s="172">
        <f t="shared" si="14"/>
        <v>0</v>
      </c>
      <c r="J41" s="172">
        <f t="shared" si="14"/>
        <v>1122</v>
      </c>
      <c r="K41" s="172">
        <f t="shared" si="14"/>
        <v>1048</v>
      </c>
      <c r="L41" s="172">
        <f t="shared" si="14"/>
        <v>0</v>
      </c>
      <c r="M41" s="172">
        <f t="shared" si="14"/>
        <v>0</v>
      </c>
      <c r="N41" s="172">
        <f t="shared" si="14"/>
        <v>1048</v>
      </c>
      <c r="O41" s="172">
        <f t="shared" si="14"/>
        <v>657</v>
      </c>
      <c r="P41" s="172">
        <f t="shared" si="14"/>
        <v>0</v>
      </c>
      <c r="Q41" s="172">
        <f t="shared" si="14"/>
        <v>0</v>
      </c>
      <c r="R41" s="172">
        <f t="shared" si="14"/>
        <v>657</v>
      </c>
      <c r="S41" s="172">
        <f t="shared" si="14"/>
        <v>391</v>
      </c>
      <c r="T41" s="172">
        <f t="shared" si="14"/>
        <v>0</v>
      </c>
      <c r="U41" s="172">
        <f t="shared" si="14"/>
        <v>0</v>
      </c>
      <c r="V41" s="172">
        <f>V42</f>
        <v>391</v>
      </c>
    </row>
    <row r="42" spans="1:22" ht="27" customHeight="1" x14ac:dyDescent="0.25">
      <c r="A42" s="170" t="s">
        <v>8</v>
      </c>
      <c r="B42" s="173" t="s">
        <v>377</v>
      </c>
      <c r="C42" s="174"/>
      <c r="D42" s="174"/>
      <c r="E42" s="174"/>
      <c r="F42" s="174"/>
      <c r="G42" s="172">
        <f t="shared" si="14"/>
        <v>1122</v>
      </c>
      <c r="H42" s="172">
        <f t="shared" si="14"/>
        <v>0</v>
      </c>
      <c r="I42" s="172">
        <f t="shared" si="14"/>
        <v>0</v>
      </c>
      <c r="J42" s="172">
        <f t="shared" si="14"/>
        <v>1122</v>
      </c>
      <c r="K42" s="172">
        <f t="shared" si="14"/>
        <v>1048</v>
      </c>
      <c r="L42" s="172">
        <f t="shared" si="14"/>
        <v>0</v>
      </c>
      <c r="M42" s="172">
        <f t="shared" si="14"/>
        <v>0</v>
      </c>
      <c r="N42" s="172">
        <f t="shared" si="14"/>
        <v>1048</v>
      </c>
      <c r="O42" s="172">
        <f t="shared" si="14"/>
        <v>657</v>
      </c>
      <c r="P42" s="172">
        <f t="shared" si="14"/>
        <v>0</v>
      </c>
      <c r="Q42" s="172">
        <f t="shared" si="14"/>
        <v>0</v>
      </c>
      <c r="R42" s="172">
        <f t="shared" si="14"/>
        <v>657</v>
      </c>
      <c r="S42" s="172">
        <f t="shared" si="14"/>
        <v>391</v>
      </c>
      <c r="T42" s="172">
        <f t="shared" si="14"/>
        <v>0</v>
      </c>
      <c r="U42" s="172">
        <f t="shared" si="14"/>
        <v>0</v>
      </c>
      <c r="V42" s="172">
        <f>V43</f>
        <v>391</v>
      </c>
    </row>
    <row r="43" spans="1:22" ht="29.25" customHeight="1" x14ac:dyDescent="0.25">
      <c r="A43" s="170">
        <v>1</v>
      </c>
      <c r="B43" s="173" t="s">
        <v>389</v>
      </c>
      <c r="C43" s="174"/>
      <c r="D43" s="174"/>
      <c r="E43" s="174"/>
      <c r="F43" s="174"/>
      <c r="G43" s="172">
        <f>G44</f>
        <v>1122</v>
      </c>
      <c r="H43" s="172">
        <f t="shared" si="14"/>
        <v>0</v>
      </c>
      <c r="I43" s="172">
        <f t="shared" si="14"/>
        <v>0</v>
      </c>
      <c r="J43" s="172">
        <f t="shared" si="14"/>
        <v>1122</v>
      </c>
      <c r="K43" s="172">
        <f t="shared" si="14"/>
        <v>1048</v>
      </c>
      <c r="L43" s="172">
        <f t="shared" si="14"/>
        <v>0</v>
      </c>
      <c r="M43" s="172">
        <f t="shared" si="14"/>
        <v>0</v>
      </c>
      <c r="N43" s="172">
        <f t="shared" si="14"/>
        <v>1048</v>
      </c>
      <c r="O43" s="172">
        <f t="shared" si="14"/>
        <v>657</v>
      </c>
      <c r="P43" s="172">
        <f t="shared" si="14"/>
        <v>0</v>
      </c>
      <c r="Q43" s="172">
        <f t="shared" si="14"/>
        <v>0</v>
      </c>
      <c r="R43" s="172">
        <f t="shared" si="14"/>
        <v>657</v>
      </c>
      <c r="S43" s="170">
        <f>S44</f>
        <v>391</v>
      </c>
      <c r="T43" s="170">
        <f>T44</f>
        <v>0</v>
      </c>
      <c r="U43" s="170">
        <f>U44</f>
        <v>0</v>
      </c>
      <c r="V43" s="170">
        <f>V44</f>
        <v>391</v>
      </c>
    </row>
    <row r="44" spans="1:22" ht="57" customHeight="1" x14ac:dyDescent="0.25">
      <c r="A44" s="174" t="s">
        <v>160</v>
      </c>
      <c r="B44" s="176" t="s">
        <v>278</v>
      </c>
      <c r="C44" s="174" t="s">
        <v>273</v>
      </c>
      <c r="D44" s="174" t="s">
        <v>279</v>
      </c>
      <c r="E44" s="174">
        <v>2018</v>
      </c>
      <c r="F44" s="174" t="s">
        <v>435</v>
      </c>
      <c r="G44" s="175">
        <f>H44+I44+J44</f>
        <v>1122</v>
      </c>
      <c r="H44" s="175"/>
      <c r="I44" s="175"/>
      <c r="J44" s="175">
        <v>1122</v>
      </c>
      <c r="K44" s="175">
        <f>L44+M44+N44</f>
        <v>1048</v>
      </c>
      <c r="L44" s="175"/>
      <c r="M44" s="175"/>
      <c r="N44" s="175">
        <v>1048</v>
      </c>
      <c r="O44" s="175">
        <f>P44+Q44+R44</f>
        <v>657</v>
      </c>
      <c r="P44" s="175"/>
      <c r="Q44" s="175"/>
      <c r="R44" s="175">
        <f>550+107</f>
        <v>657</v>
      </c>
      <c r="S44" s="175">
        <f>T44+U44+V44</f>
        <v>391</v>
      </c>
      <c r="T44" s="175"/>
      <c r="U44" s="174"/>
      <c r="V44" s="174">
        <v>391</v>
      </c>
    </row>
    <row r="45" spans="1:22" ht="54.75" customHeight="1" x14ac:dyDescent="0.25">
      <c r="A45" s="170" t="s">
        <v>436</v>
      </c>
      <c r="B45" s="173" t="s">
        <v>437</v>
      </c>
      <c r="C45" s="170"/>
      <c r="D45" s="177"/>
      <c r="E45" s="170"/>
      <c r="F45" s="170"/>
      <c r="G45" s="172">
        <f t="shared" ref="G45:U45" si="15">G46</f>
        <v>5335</v>
      </c>
      <c r="H45" s="172">
        <f t="shared" si="15"/>
        <v>0</v>
      </c>
      <c r="I45" s="172">
        <f t="shared" si="15"/>
        <v>0</v>
      </c>
      <c r="J45" s="172">
        <f t="shared" si="15"/>
        <v>5335</v>
      </c>
      <c r="K45" s="172">
        <f t="shared" si="15"/>
        <v>3290</v>
      </c>
      <c r="L45" s="172">
        <f t="shared" si="15"/>
        <v>0</v>
      </c>
      <c r="M45" s="172">
        <f t="shared" si="15"/>
        <v>0</v>
      </c>
      <c r="N45" s="172">
        <f t="shared" si="15"/>
        <v>3290</v>
      </c>
      <c r="O45" s="172">
        <f t="shared" si="15"/>
        <v>2341</v>
      </c>
      <c r="P45" s="172">
        <f t="shared" si="15"/>
        <v>0</v>
      </c>
      <c r="Q45" s="172">
        <f t="shared" si="15"/>
        <v>0</v>
      </c>
      <c r="R45" s="172">
        <f t="shared" si="15"/>
        <v>2341</v>
      </c>
      <c r="S45" s="172">
        <f t="shared" si="15"/>
        <v>2397</v>
      </c>
      <c r="T45" s="172">
        <f t="shared" si="15"/>
        <v>0</v>
      </c>
      <c r="U45" s="172">
        <f t="shared" si="15"/>
        <v>0</v>
      </c>
      <c r="V45" s="172">
        <f>V46</f>
        <v>2397</v>
      </c>
    </row>
    <row r="46" spans="1:22" ht="24.75" customHeight="1" x14ac:dyDescent="0.25">
      <c r="A46" s="170" t="s">
        <v>8</v>
      </c>
      <c r="B46" s="173" t="s">
        <v>377</v>
      </c>
      <c r="C46" s="174"/>
      <c r="D46" s="174"/>
      <c r="E46" s="174"/>
      <c r="F46" s="174"/>
      <c r="G46" s="172">
        <f>G47+G50</f>
        <v>5335</v>
      </c>
      <c r="H46" s="172">
        <f t="shared" ref="H46:V46" si="16">H47+H50</f>
        <v>0</v>
      </c>
      <c r="I46" s="172">
        <f t="shared" si="16"/>
        <v>0</v>
      </c>
      <c r="J46" s="172">
        <f t="shared" si="16"/>
        <v>5335</v>
      </c>
      <c r="K46" s="172">
        <f t="shared" si="16"/>
        <v>3290</v>
      </c>
      <c r="L46" s="172">
        <f t="shared" si="16"/>
        <v>0</v>
      </c>
      <c r="M46" s="172">
        <f t="shared" si="16"/>
        <v>0</v>
      </c>
      <c r="N46" s="172">
        <f t="shared" si="16"/>
        <v>3290</v>
      </c>
      <c r="O46" s="172">
        <f t="shared" si="16"/>
        <v>2341</v>
      </c>
      <c r="P46" s="172">
        <f t="shared" si="16"/>
        <v>0</v>
      </c>
      <c r="Q46" s="172">
        <f t="shared" si="16"/>
        <v>0</v>
      </c>
      <c r="R46" s="172">
        <f t="shared" si="16"/>
        <v>2341</v>
      </c>
      <c r="S46" s="172">
        <f t="shared" si="16"/>
        <v>2397</v>
      </c>
      <c r="T46" s="172">
        <f t="shared" si="16"/>
        <v>0</v>
      </c>
      <c r="U46" s="172">
        <f t="shared" si="16"/>
        <v>0</v>
      </c>
      <c r="V46" s="172">
        <f t="shared" si="16"/>
        <v>2397</v>
      </c>
    </row>
    <row r="47" spans="1:22" ht="30.75" customHeight="1" x14ac:dyDescent="0.25">
      <c r="A47" s="170">
        <v>1</v>
      </c>
      <c r="B47" s="173" t="s">
        <v>438</v>
      </c>
      <c r="C47" s="174"/>
      <c r="D47" s="174"/>
      <c r="E47" s="174"/>
      <c r="F47" s="174"/>
      <c r="G47" s="170">
        <f t="shared" ref="G47:R47" si="17">G48+G49</f>
        <v>3490</v>
      </c>
      <c r="H47" s="170">
        <f t="shared" si="17"/>
        <v>0</v>
      </c>
      <c r="I47" s="170">
        <f t="shared" si="17"/>
        <v>0</v>
      </c>
      <c r="J47" s="170">
        <f t="shared" si="17"/>
        <v>3490</v>
      </c>
      <c r="K47" s="170">
        <f t="shared" si="17"/>
        <v>3290</v>
      </c>
      <c r="L47" s="170">
        <f t="shared" si="17"/>
        <v>0</v>
      </c>
      <c r="M47" s="170">
        <f t="shared" si="17"/>
        <v>0</v>
      </c>
      <c r="N47" s="170">
        <f t="shared" si="17"/>
        <v>3290</v>
      </c>
      <c r="O47" s="170">
        <f t="shared" si="17"/>
        <v>2341</v>
      </c>
      <c r="P47" s="170">
        <f t="shared" si="17"/>
        <v>0</v>
      </c>
      <c r="Q47" s="170">
        <f t="shared" si="17"/>
        <v>0</v>
      </c>
      <c r="R47" s="170">
        <f t="shared" si="17"/>
        <v>2341</v>
      </c>
      <c r="S47" s="170">
        <f>S48+S49</f>
        <v>613</v>
      </c>
      <c r="T47" s="170">
        <f>T48+T49</f>
        <v>0</v>
      </c>
      <c r="U47" s="170">
        <f>U48+U49</f>
        <v>0</v>
      </c>
      <c r="V47" s="170">
        <f>V48+V49</f>
        <v>613</v>
      </c>
    </row>
    <row r="48" spans="1:22" ht="121.5" customHeight="1" x14ac:dyDescent="0.25">
      <c r="A48" s="174" t="s">
        <v>160</v>
      </c>
      <c r="B48" s="181" t="s">
        <v>439</v>
      </c>
      <c r="C48" s="174" t="s">
        <v>391</v>
      </c>
      <c r="D48" s="174" t="s">
        <v>440</v>
      </c>
      <c r="E48" s="174" t="s">
        <v>441</v>
      </c>
      <c r="F48" s="174" t="s">
        <v>442</v>
      </c>
      <c r="G48" s="175">
        <f>H48+I48+J48</f>
        <v>1911</v>
      </c>
      <c r="H48" s="172"/>
      <c r="I48" s="172"/>
      <c r="J48" s="175">
        <v>1911</v>
      </c>
      <c r="K48" s="175">
        <f>L48+M48+N48</f>
        <v>1911</v>
      </c>
      <c r="L48" s="175"/>
      <c r="M48" s="175"/>
      <c r="N48" s="175">
        <v>1911</v>
      </c>
      <c r="O48" s="175">
        <f>P48+R48+Q48</f>
        <v>1250</v>
      </c>
      <c r="P48" s="175"/>
      <c r="Q48" s="175"/>
      <c r="R48" s="175">
        <f>800+450</f>
        <v>1250</v>
      </c>
      <c r="S48" s="175">
        <f>T48+U48+V48</f>
        <v>325</v>
      </c>
      <c r="T48" s="172"/>
      <c r="U48" s="172"/>
      <c r="V48" s="175">
        <v>325</v>
      </c>
    </row>
    <row r="49" spans="1:22" ht="59.25" customHeight="1" x14ac:dyDescent="0.25">
      <c r="A49" s="174" t="s">
        <v>161</v>
      </c>
      <c r="B49" s="181" t="s">
        <v>443</v>
      </c>
      <c r="C49" s="174" t="s">
        <v>281</v>
      </c>
      <c r="D49" s="174" t="s">
        <v>279</v>
      </c>
      <c r="E49" s="174">
        <v>2018</v>
      </c>
      <c r="F49" s="179" t="s">
        <v>444</v>
      </c>
      <c r="G49" s="175">
        <f>H49+I49+J49</f>
        <v>1579</v>
      </c>
      <c r="H49" s="172"/>
      <c r="I49" s="172"/>
      <c r="J49" s="175">
        <v>1579</v>
      </c>
      <c r="K49" s="175">
        <f>L49+M49+N49</f>
        <v>1379</v>
      </c>
      <c r="L49" s="175"/>
      <c r="M49" s="175"/>
      <c r="N49" s="175">
        <v>1379</v>
      </c>
      <c r="O49" s="175">
        <f>P49+Q49+R49</f>
        <v>1091</v>
      </c>
      <c r="P49" s="175"/>
      <c r="Q49" s="175"/>
      <c r="R49" s="175">
        <v>1091</v>
      </c>
      <c r="S49" s="175">
        <f>T49+U49+V49</f>
        <v>288</v>
      </c>
      <c r="T49" s="172"/>
      <c r="U49" s="172"/>
      <c r="V49" s="175">
        <v>288</v>
      </c>
    </row>
    <row r="50" spans="1:22" ht="27.75" customHeight="1" x14ac:dyDescent="0.25">
      <c r="A50" s="170">
        <v>2</v>
      </c>
      <c r="B50" s="173" t="s">
        <v>159</v>
      </c>
      <c r="C50" s="170"/>
      <c r="D50" s="170"/>
      <c r="E50" s="170"/>
      <c r="F50" s="170"/>
      <c r="G50" s="172">
        <f t="shared" ref="G50:U50" si="18">SUM(G51:G55)</f>
        <v>1845</v>
      </c>
      <c r="H50" s="172">
        <f t="shared" si="18"/>
        <v>0</v>
      </c>
      <c r="I50" s="172">
        <f t="shared" si="18"/>
        <v>0</v>
      </c>
      <c r="J50" s="172">
        <f t="shared" si="18"/>
        <v>1845</v>
      </c>
      <c r="K50" s="172">
        <f t="shared" si="18"/>
        <v>0</v>
      </c>
      <c r="L50" s="172">
        <f t="shared" si="18"/>
        <v>0</v>
      </c>
      <c r="M50" s="172">
        <f t="shared" si="18"/>
        <v>0</v>
      </c>
      <c r="N50" s="172">
        <f t="shared" si="18"/>
        <v>0</v>
      </c>
      <c r="O50" s="172">
        <f t="shared" si="18"/>
        <v>0</v>
      </c>
      <c r="P50" s="172">
        <f t="shared" si="18"/>
        <v>0</v>
      </c>
      <c r="Q50" s="172">
        <f t="shared" si="18"/>
        <v>0</v>
      </c>
      <c r="R50" s="172">
        <f t="shared" si="18"/>
        <v>0</v>
      </c>
      <c r="S50" s="172">
        <f t="shared" si="18"/>
        <v>1784</v>
      </c>
      <c r="T50" s="172">
        <f t="shared" si="18"/>
        <v>0</v>
      </c>
      <c r="U50" s="172">
        <f t="shared" si="18"/>
        <v>0</v>
      </c>
      <c r="V50" s="172">
        <f>SUM(V51:V55)</f>
        <v>1784</v>
      </c>
    </row>
    <row r="51" spans="1:22" ht="60" customHeight="1" x14ac:dyDescent="0.25">
      <c r="A51" s="174" t="s">
        <v>160</v>
      </c>
      <c r="B51" s="178" t="s">
        <v>445</v>
      </c>
      <c r="C51" s="174" t="s">
        <v>275</v>
      </c>
      <c r="D51" s="174" t="s">
        <v>446</v>
      </c>
      <c r="E51" s="174">
        <v>2019</v>
      </c>
      <c r="F51" s="174" t="s">
        <v>447</v>
      </c>
      <c r="G51" s="174">
        <f>H51+I51+J51</f>
        <v>360</v>
      </c>
      <c r="H51" s="174"/>
      <c r="I51" s="174"/>
      <c r="J51" s="174">
        <v>360</v>
      </c>
      <c r="K51" s="174"/>
      <c r="L51" s="174"/>
      <c r="M51" s="174"/>
      <c r="N51" s="174"/>
      <c r="O51" s="174"/>
      <c r="P51" s="174"/>
      <c r="Q51" s="174"/>
      <c r="R51" s="174"/>
      <c r="S51" s="174">
        <f>T51+U51+V51</f>
        <v>349</v>
      </c>
      <c r="T51" s="174"/>
      <c r="U51" s="174"/>
      <c r="V51" s="174">
        <v>349</v>
      </c>
    </row>
    <row r="52" spans="1:22" ht="70.5" customHeight="1" x14ac:dyDescent="0.25">
      <c r="A52" s="174" t="s">
        <v>161</v>
      </c>
      <c r="B52" s="178" t="s">
        <v>448</v>
      </c>
      <c r="C52" s="174" t="s">
        <v>281</v>
      </c>
      <c r="D52" s="174" t="s">
        <v>446</v>
      </c>
      <c r="E52" s="174">
        <v>2019</v>
      </c>
      <c r="F52" s="174" t="s">
        <v>449</v>
      </c>
      <c r="G52" s="174">
        <f>H52+I52+J52</f>
        <v>400</v>
      </c>
      <c r="H52" s="174"/>
      <c r="I52" s="174"/>
      <c r="J52" s="174">
        <v>400</v>
      </c>
      <c r="K52" s="174"/>
      <c r="L52" s="174"/>
      <c r="M52" s="174"/>
      <c r="N52" s="174"/>
      <c r="O52" s="174"/>
      <c r="P52" s="174"/>
      <c r="Q52" s="174"/>
      <c r="R52" s="174"/>
      <c r="S52" s="174">
        <f>T52+U52+V52</f>
        <v>386</v>
      </c>
      <c r="T52" s="174"/>
      <c r="U52" s="174"/>
      <c r="V52" s="174">
        <v>386</v>
      </c>
    </row>
    <row r="53" spans="1:22" ht="66.75" customHeight="1" x14ac:dyDescent="0.25">
      <c r="A53" s="174" t="s">
        <v>203</v>
      </c>
      <c r="B53" s="178" t="s">
        <v>450</v>
      </c>
      <c r="C53" s="174" t="s">
        <v>406</v>
      </c>
      <c r="D53" s="174" t="s">
        <v>446</v>
      </c>
      <c r="E53" s="174">
        <v>2019</v>
      </c>
      <c r="F53" s="174" t="s">
        <v>451</v>
      </c>
      <c r="G53" s="174">
        <f>H53+I53+J53</f>
        <v>365</v>
      </c>
      <c r="H53" s="174"/>
      <c r="I53" s="174"/>
      <c r="J53" s="174">
        <v>365</v>
      </c>
      <c r="K53" s="174"/>
      <c r="L53" s="174"/>
      <c r="M53" s="174"/>
      <c r="N53" s="174"/>
      <c r="O53" s="174"/>
      <c r="P53" s="174"/>
      <c r="Q53" s="174"/>
      <c r="R53" s="174"/>
      <c r="S53" s="174">
        <f>T53+U53+V53</f>
        <v>350</v>
      </c>
      <c r="T53" s="174"/>
      <c r="U53" s="174"/>
      <c r="V53" s="174">
        <v>350</v>
      </c>
    </row>
    <row r="54" spans="1:22" ht="61.5" customHeight="1" x14ac:dyDescent="0.25">
      <c r="A54" s="174" t="s">
        <v>205</v>
      </c>
      <c r="B54" s="178" t="s">
        <v>452</v>
      </c>
      <c r="C54" s="174" t="s">
        <v>453</v>
      </c>
      <c r="D54" s="174" t="s">
        <v>446</v>
      </c>
      <c r="E54" s="174">
        <v>2019</v>
      </c>
      <c r="F54" s="174" t="s">
        <v>454</v>
      </c>
      <c r="G54" s="174">
        <f>H54+I54+J54</f>
        <v>360</v>
      </c>
      <c r="H54" s="174"/>
      <c r="I54" s="174"/>
      <c r="J54" s="174">
        <v>360</v>
      </c>
      <c r="K54" s="174"/>
      <c r="L54" s="174"/>
      <c r="M54" s="174"/>
      <c r="N54" s="174"/>
      <c r="O54" s="174"/>
      <c r="P54" s="174"/>
      <c r="Q54" s="174"/>
      <c r="R54" s="174"/>
      <c r="S54" s="174">
        <f>T54+U54+V54</f>
        <v>352</v>
      </c>
      <c r="T54" s="174"/>
      <c r="U54" s="174"/>
      <c r="V54" s="174">
        <v>352</v>
      </c>
    </row>
    <row r="55" spans="1:22" ht="63" customHeight="1" x14ac:dyDescent="0.25">
      <c r="A55" s="174" t="s">
        <v>455</v>
      </c>
      <c r="B55" s="178" t="s">
        <v>456</v>
      </c>
      <c r="C55" s="174" t="s">
        <v>277</v>
      </c>
      <c r="D55" s="174" t="s">
        <v>446</v>
      </c>
      <c r="E55" s="174">
        <v>2019</v>
      </c>
      <c r="F55" s="174" t="s">
        <v>457</v>
      </c>
      <c r="G55" s="174">
        <f>H55+I55+J55</f>
        <v>360</v>
      </c>
      <c r="H55" s="174"/>
      <c r="I55" s="174"/>
      <c r="J55" s="174">
        <v>360</v>
      </c>
      <c r="K55" s="174"/>
      <c r="L55" s="174"/>
      <c r="M55" s="174"/>
      <c r="N55" s="174"/>
      <c r="O55" s="174"/>
      <c r="P55" s="174"/>
      <c r="Q55" s="174"/>
      <c r="R55" s="174"/>
      <c r="S55" s="174">
        <f>T55+U55+V55</f>
        <v>347</v>
      </c>
      <c r="T55" s="174"/>
      <c r="U55" s="174"/>
      <c r="V55" s="174">
        <v>347</v>
      </c>
    </row>
  </sheetData>
  <mergeCells count="25">
    <mergeCell ref="T8:V8"/>
    <mergeCell ref="S6:V7"/>
    <mergeCell ref="F7:F9"/>
    <mergeCell ref="S8:S9"/>
    <mergeCell ref="L8:N8"/>
    <mergeCell ref="O8:O9"/>
    <mergeCell ref="F6:J6"/>
    <mergeCell ref="K6:N7"/>
    <mergeCell ref="A6:A9"/>
    <mergeCell ref="B6:B9"/>
    <mergeCell ref="C6:C9"/>
    <mergeCell ref="O6:R7"/>
    <mergeCell ref="K8:K9"/>
    <mergeCell ref="D6:D9"/>
    <mergeCell ref="E6:E9"/>
    <mergeCell ref="G7:J7"/>
    <mergeCell ref="G8:G9"/>
    <mergeCell ref="H8:J8"/>
    <mergeCell ref="P8:R8"/>
    <mergeCell ref="T5:V5"/>
    <mergeCell ref="T1:V1"/>
    <mergeCell ref="A1:B1"/>
    <mergeCell ref="A3:V3"/>
    <mergeCell ref="A4:V4"/>
    <mergeCell ref="A2:B2"/>
  </mergeCells>
  <phoneticPr fontId="0" type="noConversion"/>
  <pageMargins left="0.42" right="0.2" top="0.35433070866141736" bottom="0.21" header="0.27559055118110237" footer="0.17"/>
  <pageSetup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workbookViewId="0">
      <selection activeCell="A5" sqref="A5:F5"/>
    </sheetView>
  </sheetViews>
  <sheetFormatPr defaultColWidth="8.85546875" defaultRowHeight="15" x14ac:dyDescent="0.25"/>
  <cols>
    <col min="1" max="1" width="4.85546875" style="51" customWidth="1"/>
    <col min="2" max="2" width="43.42578125" style="51" customWidth="1"/>
    <col min="3" max="3" width="11.42578125" style="51" customWidth="1"/>
    <col min="4" max="5" width="10.7109375" style="51" customWidth="1"/>
    <col min="6" max="6" width="10.42578125" style="51" customWidth="1"/>
    <col min="7" max="16384" width="8.85546875" style="51"/>
  </cols>
  <sheetData>
    <row r="1" spans="1:6" ht="16.149999999999999" customHeight="1" x14ac:dyDescent="0.25">
      <c r="A1" s="215" t="s">
        <v>287</v>
      </c>
      <c r="B1" s="215"/>
      <c r="E1" s="274" t="s">
        <v>162</v>
      </c>
      <c r="F1" s="274"/>
    </row>
    <row r="2" spans="1:6" ht="16.149999999999999" customHeight="1" x14ac:dyDescent="0.25">
      <c r="A2" s="218" t="s">
        <v>178</v>
      </c>
      <c r="B2" s="218"/>
      <c r="E2" s="274"/>
      <c r="F2" s="274"/>
    </row>
    <row r="3" spans="1:6" ht="16.899999999999999" customHeight="1" x14ac:dyDescent="0.25">
      <c r="A3" s="84"/>
      <c r="B3" s="84"/>
      <c r="F3" s="61"/>
    </row>
    <row r="4" spans="1:6" ht="26.45" customHeight="1" x14ac:dyDescent="0.3">
      <c r="A4" s="208" t="s">
        <v>303</v>
      </c>
      <c r="B4" s="208"/>
      <c r="C4" s="208"/>
      <c r="D4" s="208"/>
      <c r="E4" s="208"/>
      <c r="F4" s="208"/>
    </row>
    <row r="5" spans="1:6" ht="18.600000000000001" customHeight="1" x14ac:dyDescent="0.25">
      <c r="A5" s="212" t="s">
        <v>461</v>
      </c>
      <c r="B5" s="212"/>
      <c r="C5" s="212"/>
      <c r="D5" s="212"/>
      <c r="E5" s="212"/>
      <c r="F5" s="212"/>
    </row>
    <row r="6" spans="1:6" ht="18" customHeight="1" x14ac:dyDescent="0.25">
      <c r="A6" s="209"/>
      <c r="B6" s="209"/>
      <c r="C6" s="209"/>
      <c r="D6" s="209"/>
      <c r="E6" s="209"/>
      <c r="F6" s="209"/>
    </row>
    <row r="7" spans="1:6" ht="21.6" customHeight="1" x14ac:dyDescent="0.25">
      <c r="A7" s="214"/>
      <c r="B7" s="214"/>
      <c r="C7" s="21"/>
      <c r="D7" s="21"/>
      <c r="E7" s="210" t="s">
        <v>2</v>
      </c>
      <c r="F7" s="210"/>
    </row>
    <row r="8" spans="1:6" ht="58.15" customHeight="1" x14ac:dyDescent="0.25">
      <c r="A8" s="16" t="s">
        <v>3</v>
      </c>
      <c r="B8" s="16" t="s">
        <v>4</v>
      </c>
      <c r="C8" s="16" t="s">
        <v>180</v>
      </c>
      <c r="D8" s="16" t="s">
        <v>300</v>
      </c>
      <c r="E8" s="16" t="s">
        <v>301</v>
      </c>
      <c r="F8" s="16" t="s">
        <v>284</v>
      </c>
    </row>
    <row r="9" spans="1:6" s="71" customFormat="1" ht="16.149999999999999" customHeight="1" x14ac:dyDescent="0.2">
      <c r="A9" s="22" t="s">
        <v>5</v>
      </c>
      <c r="B9" s="22" t="s">
        <v>6</v>
      </c>
      <c r="C9" s="22">
        <v>1</v>
      </c>
      <c r="D9" s="22">
        <v>2</v>
      </c>
      <c r="E9" s="22">
        <v>3</v>
      </c>
      <c r="F9" s="58" t="s">
        <v>285</v>
      </c>
    </row>
    <row r="10" spans="1:6" ht="31.15" customHeight="1" x14ac:dyDescent="0.25">
      <c r="A10" s="16" t="s">
        <v>5</v>
      </c>
      <c r="B10" s="52" t="s">
        <v>7</v>
      </c>
      <c r="C10" s="49">
        <f>C11+C14+C18</f>
        <v>163833</v>
      </c>
      <c r="D10" s="49">
        <f>D11+D14+D18</f>
        <v>230574</v>
      </c>
      <c r="E10" s="49">
        <f>E11+E14+E18</f>
        <v>183772</v>
      </c>
      <c r="F10" s="59">
        <f t="shared" ref="F10:F16" si="0">E10/D10*100%</f>
        <v>0.79701961192502191</v>
      </c>
    </row>
    <row r="11" spans="1:6" ht="31.9" customHeight="1" x14ac:dyDescent="0.25">
      <c r="A11" s="53" t="s">
        <v>8</v>
      </c>
      <c r="B11" s="52" t="s">
        <v>9</v>
      </c>
      <c r="C11" s="49">
        <f>SUM(C12:C13)</f>
        <v>25660</v>
      </c>
      <c r="D11" s="49">
        <f>25000+8011</f>
        <v>33011</v>
      </c>
      <c r="E11" s="49">
        <f>SUM(E12:E13)</f>
        <v>40770</v>
      </c>
      <c r="F11" s="59">
        <f t="shared" si="0"/>
        <v>1.2350428644997122</v>
      </c>
    </row>
    <row r="12" spans="1:6" ht="32.450000000000003" customHeight="1" x14ac:dyDescent="0.25">
      <c r="A12" s="54" t="s">
        <v>10</v>
      </c>
      <c r="B12" s="55" t="s">
        <v>11</v>
      </c>
      <c r="C12" s="50">
        <v>12710</v>
      </c>
      <c r="D12" s="50">
        <v>16254</v>
      </c>
      <c r="E12" s="50">
        <v>23519</v>
      </c>
      <c r="F12" s="60">
        <f t="shared" si="0"/>
        <v>1.4469669004552725</v>
      </c>
    </row>
    <row r="13" spans="1:6" ht="31.15" customHeight="1" x14ac:dyDescent="0.25">
      <c r="A13" s="54" t="s">
        <v>10</v>
      </c>
      <c r="B13" s="55" t="s">
        <v>12</v>
      </c>
      <c r="C13" s="50">
        <v>12950</v>
      </c>
      <c r="D13" s="50">
        <f>D11-D12</f>
        <v>16757</v>
      </c>
      <c r="E13" s="50">
        <v>17251</v>
      </c>
      <c r="F13" s="60">
        <f t="shared" si="0"/>
        <v>1.0294802172226531</v>
      </c>
    </row>
    <row r="14" spans="1:6" ht="24" customHeight="1" x14ac:dyDescent="0.25">
      <c r="A14" s="53" t="s">
        <v>13</v>
      </c>
      <c r="B14" s="57" t="s">
        <v>14</v>
      </c>
      <c r="C14" s="49">
        <f>SUM(C15:C17)</f>
        <v>135225</v>
      </c>
      <c r="D14" s="49">
        <f>SUM(D15:D17)</f>
        <v>185076</v>
      </c>
      <c r="E14" s="49">
        <f>SUM(E15:E17)</f>
        <v>143002</v>
      </c>
      <c r="F14" s="59">
        <f t="shared" si="0"/>
        <v>0.77266636408826639</v>
      </c>
    </row>
    <row r="15" spans="1:6" ht="24" customHeight="1" x14ac:dyDescent="0.25">
      <c r="A15" s="54" t="s">
        <v>10</v>
      </c>
      <c r="B15" s="55" t="s">
        <v>15</v>
      </c>
      <c r="C15" s="50">
        <v>123821</v>
      </c>
      <c r="D15" s="50">
        <f>107747+20784</f>
        <v>128531</v>
      </c>
      <c r="E15" s="50">
        <v>108937</v>
      </c>
      <c r="F15" s="60">
        <f t="shared" si="0"/>
        <v>0.84755428651453735</v>
      </c>
    </row>
    <row r="16" spans="1:6" ht="24" customHeight="1" x14ac:dyDescent="0.25">
      <c r="A16" s="54" t="s">
        <v>10</v>
      </c>
      <c r="B16" s="55" t="s">
        <v>16</v>
      </c>
      <c r="C16" s="50">
        <v>6695</v>
      </c>
      <c r="D16" s="50">
        <f>37526+19019</f>
        <v>56545</v>
      </c>
      <c r="E16" s="50">
        <f>18017+1035</f>
        <v>19052</v>
      </c>
      <c r="F16" s="60">
        <f t="shared" si="0"/>
        <v>0.33693518436643383</v>
      </c>
    </row>
    <row r="17" spans="1:6" ht="24" customHeight="1" x14ac:dyDescent="0.25">
      <c r="A17" s="54" t="s">
        <v>10</v>
      </c>
      <c r="B17" s="55" t="s">
        <v>302</v>
      </c>
      <c r="C17" s="50">
        <v>4709</v>
      </c>
      <c r="D17" s="50"/>
      <c r="E17" s="50">
        <v>15013</v>
      </c>
      <c r="F17" s="60"/>
    </row>
    <row r="18" spans="1:6" ht="30.6" customHeight="1" x14ac:dyDescent="0.25">
      <c r="A18" s="53" t="s">
        <v>17</v>
      </c>
      <c r="B18" s="57" t="s">
        <v>18</v>
      </c>
      <c r="C18" s="49">
        <v>2948</v>
      </c>
      <c r="D18" s="49">
        <f>9980+2507</f>
        <v>12487</v>
      </c>
      <c r="E18" s="49"/>
      <c r="F18" s="50"/>
    </row>
    <row r="19" spans="1:6" ht="24" customHeight="1" x14ac:dyDescent="0.25">
      <c r="A19" s="53" t="s">
        <v>6</v>
      </c>
      <c r="B19" s="57" t="s">
        <v>19</v>
      </c>
      <c r="C19" s="49">
        <f>C20+C25+C28</f>
        <v>163873</v>
      </c>
      <c r="D19" s="49">
        <f>D20+D25+D28</f>
        <v>216569</v>
      </c>
      <c r="E19" s="49">
        <f>E20+E25+E28</f>
        <v>183772</v>
      </c>
      <c r="F19" s="59">
        <f>E19/D19*100%</f>
        <v>0.84856096671268744</v>
      </c>
    </row>
    <row r="20" spans="1:6" ht="24" customHeight="1" x14ac:dyDescent="0.25">
      <c r="A20" s="53" t="s">
        <v>20</v>
      </c>
      <c r="B20" s="57" t="s">
        <v>21</v>
      </c>
      <c r="C20" s="49">
        <f>SUM(C21:C24)</f>
        <v>157138</v>
      </c>
      <c r="D20" s="49">
        <f>SUM(D21:D24)</f>
        <v>197510</v>
      </c>
      <c r="E20" s="49">
        <f>SUM(E21:E24)</f>
        <v>164720</v>
      </c>
      <c r="F20" s="59">
        <f>E20/D20*100%</f>
        <v>0.8339830894638246</v>
      </c>
    </row>
    <row r="21" spans="1:6" ht="24" customHeight="1" x14ac:dyDescent="0.25">
      <c r="A21" s="54">
        <v>1</v>
      </c>
      <c r="B21" s="55" t="s">
        <v>22</v>
      </c>
      <c r="C21" s="50">
        <v>3000</v>
      </c>
      <c r="D21" s="50">
        <v>41000</v>
      </c>
      <c r="E21" s="50">
        <v>3400</v>
      </c>
      <c r="F21" s="60">
        <f>E21/D21*100%</f>
        <v>8.2926829268292687E-2</v>
      </c>
    </row>
    <row r="22" spans="1:6" ht="24" customHeight="1" x14ac:dyDescent="0.25">
      <c r="A22" s="54">
        <v>2</v>
      </c>
      <c r="B22" s="55" t="s">
        <v>23</v>
      </c>
      <c r="C22" s="50">
        <v>151021</v>
      </c>
      <c r="D22" s="50">
        <f>184340-28250</f>
        <v>156090</v>
      </c>
      <c r="E22" s="50">
        <v>158066</v>
      </c>
      <c r="F22" s="60">
        <f>E22/D22*100%</f>
        <v>1.0126593631879044</v>
      </c>
    </row>
    <row r="23" spans="1:6" ht="24" customHeight="1" x14ac:dyDescent="0.25">
      <c r="A23" s="54">
        <v>3</v>
      </c>
      <c r="B23" s="55" t="s">
        <v>24</v>
      </c>
      <c r="C23" s="50">
        <v>3117</v>
      </c>
      <c r="D23" s="50">
        <v>420</v>
      </c>
      <c r="E23" s="50">
        <v>3254</v>
      </c>
      <c r="F23" s="60">
        <f>E23/D23*100%</f>
        <v>7.7476190476190476</v>
      </c>
    </row>
    <row r="24" spans="1:6" ht="31.15" customHeight="1" x14ac:dyDescent="0.25">
      <c r="A24" s="54">
        <v>4</v>
      </c>
      <c r="B24" s="55" t="s">
        <v>25</v>
      </c>
      <c r="C24" s="50"/>
      <c r="D24" s="50"/>
      <c r="E24" s="50"/>
      <c r="F24" s="50"/>
    </row>
    <row r="25" spans="1:6" ht="24" customHeight="1" x14ac:dyDescent="0.25">
      <c r="A25" s="53" t="s">
        <v>13</v>
      </c>
      <c r="B25" s="57" t="s">
        <v>26</v>
      </c>
      <c r="C25" s="49">
        <f>SUM(C26:C27)</f>
        <v>6695</v>
      </c>
      <c r="D25" s="49">
        <f>SUM(D26:D27)</f>
        <v>19019</v>
      </c>
      <c r="E25" s="49">
        <f>SUM(E26:E27)</f>
        <v>19052</v>
      </c>
      <c r="F25" s="49"/>
    </row>
    <row r="26" spans="1:6" ht="31.9" customHeight="1" x14ac:dyDescent="0.25">
      <c r="A26" s="54">
        <v>1</v>
      </c>
      <c r="B26" s="55" t="s">
        <v>27</v>
      </c>
      <c r="C26" s="50"/>
      <c r="D26" s="50"/>
      <c r="E26" s="50">
        <v>7388</v>
      </c>
      <c r="F26" s="50"/>
    </row>
    <row r="27" spans="1:6" ht="33" customHeight="1" x14ac:dyDescent="0.25">
      <c r="A27" s="54">
        <v>2</v>
      </c>
      <c r="B27" s="55" t="s">
        <v>28</v>
      </c>
      <c r="C27" s="50">
        <v>6695</v>
      </c>
      <c r="D27" s="50">
        <v>19019</v>
      </c>
      <c r="E27" s="50">
        <v>11664</v>
      </c>
      <c r="F27" s="60">
        <f>E27/D27*100%</f>
        <v>0.61328145538671852</v>
      </c>
    </row>
    <row r="28" spans="1:6" ht="24" customHeight="1" x14ac:dyDescent="0.25">
      <c r="A28" s="53" t="s">
        <v>17</v>
      </c>
      <c r="B28" s="57" t="s">
        <v>179</v>
      </c>
      <c r="C28" s="49">
        <v>40</v>
      </c>
      <c r="D28" s="49">
        <v>40</v>
      </c>
      <c r="E28" s="49"/>
      <c r="F28" s="49"/>
    </row>
    <row r="29" spans="1:6" x14ac:dyDescent="0.25">
      <c r="A29" s="2"/>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sheetData>
  <mergeCells count="8">
    <mergeCell ref="A7:B7"/>
    <mergeCell ref="E7:F7"/>
    <mergeCell ref="A1:B1"/>
    <mergeCell ref="A2:B2"/>
    <mergeCell ref="E1:F2"/>
    <mergeCell ref="A4:F4"/>
    <mergeCell ref="A5:F5"/>
    <mergeCell ref="A6:F6"/>
  </mergeCells>
  <phoneticPr fontId="0" type="noConversion"/>
  <pageMargins left="0.7" right="0.38" top="0.4" bottom="0.28000000000000003"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workbookViewId="0">
      <selection activeCell="B15" sqref="B15"/>
    </sheetView>
  </sheetViews>
  <sheetFormatPr defaultColWidth="8.85546875" defaultRowHeight="15" x14ac:dyDescent="0.25"/>
  <cols>
    <col min="1" max="1" width="5.42578125" style="51" customWidth="1"/>
    <col min="2" max="2" width="45" style="51" customWidth="1"/>
    <col min="3" max="3" width="11.28515625" style="51" customWidth="1"/>
    <col min="4" max="4" width="11" style="51" customWidth="1"/>
    <col min="5" max="5" width="11.140625" style="51" customWidth="1"/>
    <col min="6" max="6" width="9.140625" style="51" customWidth="1"/>
    <col min="7" max="16384" width="8.85546875" style="51"/>
  </cols>
  <sheetData>
    <row r="1" spans="1:6" ht="21" customHeight="1" x14ac:dyDescent="0.25">
      <c r="A1" s="215" t="s">
        <v>286</v>
      </c>
      <c r="B1" s="215"/>
      <c r="E1" s="220" t="s">
        <v>164</v>
      </c>
      <c r="F1" s="220"/>
    </row>
    <row r="2" spans="1:6" ht="16.899999999999999" customHeight="1" x14ac:dyDescent="0.25">
      <c r="A2" s="218" t="s">
        <v>178</v>
      </c>
      <c r="B2" s="218"/>
      <c r="E2" s="220"/>
      <c r="F2" s="220"/>
    </row>
    <row r="3" spans="1:6" ht="15.75" x14ac:dyDescent="0.25">
      <c r="A3" s="62"/>
      <c r="B3" s="62"/>
      <c r="F3" s="61"/>
    </row>
    <row r="4" spans="1:6" ht="40.5" customHeight="1" x14ac:dyDescent="0.25">
      <c r="A4" s="257" t="s">
        <v>459</v>
      </c>
      <c r="B4" s="245"/>
      <c r="C4" s="245"/>
      <c r="D4" s="245"/>
      <c r="E4" s="245"/>
      <c r="F4" s="245"/>
    </row>
    <row r="5" spans="1:6" ht="18.600000000000001" customHeight="1" x14ac:dyDescent="0.25">
      <c r="A5" s="212" t="s">
        <v>461</v>
      </c>
      <c r="B5" s="212"/>
      <c r="C5" s="212"/>
      <c r="D5" s="212"/>
      <c r="E5" s="212"/>
      <c r="F5" s="212"/>
    </row>
    <row r="6" spans="1:6" ht="16.149999999999999" customHeight="1" x14ac:dyDescent="0.25">
      <c r="A6" s="212"/>
      <c r="B6" s="212"/>
      <c r="C6" s="212"/>
      <c r="D6" s="212"/>
      <c r="E6" s="212"/>
      <c r="F6" s="212"/>
    </row>
    <row r="7" spans="1:6" ht="22.9" customHeight="1" x14ac:dyDescent="0.25">
      <c r="A7" s="219"/>
      <c r="B7" s="219"/>
      <c r="C7" s="8"/>
      <c r="D7" s="8"/>
      <c r="E7" s="217" t="s">
        <v>2</v>
      </c>
      <c r="F7" s="217"/>
    </row>
    <row r="8" spans="1:6" ht="51.6" customHeight="1" x14ac:dyDescent="0.25">
      <c r="A8" s="16" t="s">
        <v>3</v>
      </c>
      <c r="B8" s="16" t="s">
        <v>4</v>
      </c>
      <c r="C8" s="16" t="s">
        <v>180</v>
      </c>
      <c r="D8" s="16" t="s">
        <v>300</v>
      </c>
      <c r="E8" s="16" t="s">
        <v>301</v>
      </c>
      <c r="F8" s="16" t="s">
        <v>43</v>
      </c>
    </row>
    <row r="9" spans="1:6" ht="17.45" customHeight="1" x14ac:dyDescent="0.25">
      <c r="A9" s="63" t="s">
        <v>5</v>
      </c>
      <c r="B9" s="63" t="s">
        <v>6</v>
      </c>
      <c r="C9" s="63">
        <v>1</v>
      </c>
      <c r="D9" s="63">
        <v>2</v>
      </c>
      <c r="E9" s="63">
        <v>3</v>
      </c>
      <c r="F9" s="63" t="s">
        <v>285</v>
      </c>
    </row>
    <row r="10" spans="1:6" ht="24" customHeight="1" x14ac:dyDescent="0.25">
      <c r="A10" s="16" t="s">
        <v>5</v>
      </c>
      <c r="B10" s="52" t="s">
        <v>31</v>
      </c>
      <c r="C10" s="64"/>
      <c r="D10" s="64"/>
      <c r="E10" s="64"/>
      <c r="F10" s="65"/>
    </row>
    <row r="11" spans="1:6" ht="24" customHeight="1" x14ac:dyDescent="0.25">
      <c r="A11" s="16" t="s">
        <v>8</v>
      </c>
      <c r="B11" s="52" t="s">
        <v>32</v>
      </c>
      <c r="C11" s="64">
        <f>C12+C13+C17</f>
        <v>136982</v>
      </c>
      <c r="D11" s="64">
        <f>D12+D13+D17</f>
        <v>180253</v>
      </c>
      <c r="E11" s="64">
        <f>E12+E13+E17</f>
        <v>153683</v>
      </c>
      <c r="F11" s="66">
        <f>E11/D11</f>
        <v>0.85259607329697706</v>
      </c>
    </row>
    <row r="12" spans="1:6" ht="24" customHeight="1" x14ac:dyDescent="0.25">
      <c r="A12" s="65">
        <v>1</v>
      </c>
      <c r="B12" s="56" t="s">
        <v>33</v>
      </c>
      <c r="C12" s="68">
        <v>19889</v>
      </c>
      <c r="D12" s="68">
        <v>25000</v>
      </c>
      <c r="E12" s="68">
        <v>33043</v>
      </c>
      <c r="F12" s="69">
        <f t="shared" ref="F12:F22" si="0">E12/D12</f>
        <v>1.32172</v>
      </c>
    </row>
    <row r="13" spans="1:6" ht="24" customHeight="1" x14ac:dyDescent="0.25">
      <c r="A13" s="65">
        <v>2</v>
      </c>
      <c r="B13" s="56" t="s">
        <v>14</v>
      </c>
      <c r="C13" s="68">
        <f>SUM(C14:C16)</f>
        <v>114145</v>
      </c>
      <c r="D13" s="68">
        <f>SUM(D14:D16)</f>
        <v>145273</v>
      </c>
      <c r="E13" s="68">
        <f>SUM(E14:E16)</f>
        <v>120640</v>
      </c>
      <c r="F13" s="69">
        <f t="shared" si="0"/>
        <v>0.83043648854226182</v>
      </c>
    </row>
    <row r="14" spans="1:6" ht="24" customHeight="1" x14ac:dyDescent="0.25">
      <c r="A14" s="65" t="s">
        <v>10</v>
      </c>
      <c r="B14" s="56" t="s">
        <v>15</v>
      </c>
      <c r="C14" s="68">
        <v>103038</v>
      </c>
      <c r="D14" s="68">
        <v>107747</v>
      </c>
      <c r="E14" s="68">
        <v>87610</v>
      </c>
      <c r="F14" s="69">
        <f t="shared" si="0"/>
        <v>0.81310848561908922</v>
      </c>
    </row>
    <row r="15" spans="1:6" ht="33" customHeight="1" x14ac:dyDescent="0.25">
      <c r="A15" s="70" t="s">
        <v>10</v>
      </c>
      <c r="B15" s="56" t="s">
        <v>302</v>
      </c>
      <c r="C15" s="68">
        <v>4709</v>
      </c>
      <c r="D15" s="68"/>
      <c r="E15" s="68">
        <v>15013</v>
      </c>
      <c r="F15" s="69"/>
    </row>
    <row r="16" spans="1:6" ht="24" customHeight="1" x14ac:dyDescent="0.25">
      <c r="A16" s="65" t="s">
        <v>10</v>
      </c>
      <c r="B16" s="56" t="s">
        <v>16</v>
      </c>
      <c r="C16" s="68">
        <v>6398</v>
      </c>
      <c r="D16" s="68">
        <v>37526</v>
      </c>
      <c r="E16" s="68">
        <v>18017</v>
      </c>
      <c r="F16" s="69">
        <f t="shared" si="0"/>
        <v>0.48012044982145713</v>
      </c>
    </row>
    <row r="17" spans="1:6" ht="24" customHeight="1" x14ac:dyDescent="0.25">
      <c r="A17" s="65">
        <v>3</v>
      </c>
      <c r="B17" s="56" t="s">
        <v>18</v>
      </c>
      <c r="C17" s="68">
        <v>2948</v>
      </c>
      <c r="D17" s="68">
        <v>9980</v>
      </c>
      <c r="E17" s="68"/>
      <c r="F17" s="69">
        <f t="shared" si="0"/>
        <v>0</v>
      </c>
    </row>
    <row r="18" spans="1:6" ht="24" customHeight="1" x14ac:dyDescent="0.25">
      <c r="A18" s="16" t="s">
        <v>13</v>
      </c>
      <c r="B18" s="52" t="s">
        <v>34</v>
      </c>
      <c r="C18" s="64">
        <f>C19+C20</f>
        <v>136982</v>
      </c>
      <c r="D18" s="64">
        <f>D19+D20</f>
        <v>199652</v>
      </c>
      <c r="E18" s="64">
        <f>E19+E20</f>
        <v>153683</v>
      </c>
      <c r="F18" s="66">
        <f t="shared" si="0"/>
        <v>0.76975437260833846</v>
      </c>
    </row>
    <row r="19" spans="1:6" ht="24" customHeight="1" x14ac:dyDescent="0.25">
      <c r="A19" s="65">
        <v>1</v>
      </c>
      <c r="B19" s="56" t="s">
        <v>35</v>
      </c>
      <c r="C19" s="68">
        <v>130584</v>
      </c>
      <c r="D19" s="68">
        <v>159850</v>
      </c>
      <c r="E19" s="68">
        <v>153683</v>
      </c>
      <c r="F19" s="69">
        <f t="shared" si="0"/>
        <v>0.96142008132624335</v>
      </c>
    </row>
    <row r="20" spans="1:6" ht="24" customHeight="1" x14ac:dyDescent="0.25">
      <c r="A20" s="65">
        <v>2</v>
      </c>
      <c r="B20" s="56" t="s">
        <v>305</v>
      </c>
      <c r="C20" s="68">
        <f>SUM(C21:C22)</f>
        <v>6398</v>
      </c>
      <c r="D20" s="68">
        <f>SUM(D21:D22)</f>
        <v>39802</v>
      </c>
      <c r="E20" s="68">
        <f>SUM(E21:E22)</f>
        <v>0</v>
      </c>
      <c r="F20" s="69">
        <f t="shared" si="0"/>
        <v>0</v>
      </c>
    </row>
    <row r="21" spans="1:6" ht="24" customHeight="1" x14ac:dyDescent="0.25">
      <c r="A21" s="65" t="s">
        <v>36</v>
      </c>
      <c r="B21" s="56" t="s">
        <v>37</v>
      </c>
      <c r="C21" s="68"/>
      <c r="D21" s="68">
        <v>20783</v>
      </c>
      <c r="E21" s="68"/>
      <c r="F21" s="69"/>
    </row>
    <row r="22" spans="1:6" ht="24" customHeight="1" x14ac:dyDescent="0.25">
      <c r="A22" s="65" t="s">
        <v>36</v>
      </c>
      <c r="B22" s="56" t="s">
        <v>38</v>
      </c>
      <c r="C22" s="68">
        <v>6398</v>
      </c>
      <c r="D22" s="68">
        <v>19019</v>
      </c>
      <c r="E22" s="68"/>
      <c r="F22" s="69">
        <f t="shared" si="0"/>
        <v>0</v>
      </c>
    </row>
    <row r="23" spans="1:6" ht="24" customHeight="1" x14ac:dyDescent="0.25">
      <c r="A23" s="65">
        <v>3</v>
      </c>
      <c r="B23" s="56" t="s">
        <v>29</v>
      </c>
      <c r="C23" s="68"/>
      <c r="D23" s="68"/>
      <c r="E23" s="68"/>
      <c r="F23" s="68"/>
    </row>
    <row r="24" spans="1:6" ht="24" customHeight="1" x14ac:dyDescent="0.25">
      <c r="A24" s="16" t="s">
        <v>6</v>
      </c>
      <c r="B24" s="52" t="s">
        <v>39</v>
      </c>
      <c r="C24" s="68"/>
      <c r="D24" s="68"/>
      <c r="E24" s="68"/>
      <c r="F24" s="68"/>
    </row>
    <row r="25" spans="1:6" ht="24" customHeight="1" x14ac:dyDescent="0.25">
      <c r="A25" s="16" t="s">
        <v>8</v>
      </c>
      <c r="B25" s="52" t="s">
        <v>32</v>
      </c>
      <c r="C25" s="64">
        <f>C26+C27</f>
        <v>26891</v>
      </c>
      <c r="D25" s="64">
        <f>D26+D27+D30</f>
        <v>50321</v>
      </c>
      <c r="E25" s="64">
        <f>E26+E27+E30</f>
        <v>30089</v>
      </c>
      <c r="F25" s="66">
        <f>E25/D25</f>
        <v>0.59794121738439221</v>
      </c>
    </row>
    <row r="26" spans="1:6" ht="24" customHeight="1" x14ac:dyDescent="0.25">
      <c r="A26" s="65">
        <v>1</v>
      </c>
      <c r="B26" s="56" t="s">
        <v>9</v>
      </c>
      <c r="C26" s="68">
        <v>5810</v>
      </c>
      <c r="D26" s="68">
        <v>8011</v>
      </c>
      <c r="E26" s="68">
        <v>7727</v>
      </c>
      <c r="F26" s="69">
        <f>E26/D26</f>
        <v>0.96454874547497194</v>
      </c>
    </row>
    <row r="27" spans="1:6" ht="24" customHeight="1" x14ac:dyDescent="0.25">
      <c r="A27" s="65">
        <v>2</v>
      </c>
      <c r="B27" s="56" t="s">
        <v>40</v>
      </c>
      <c r="C27" s="68">
        <f>SUM(C28:C29)</f>
        <v>21081</v>
      </c>
      <c r="D27" s="68">
        <f>SUM(D28:D29)</f>
        <v>39803</v>
      </c>
      <c r="E27" s="68">
        <f>SUM(E28:E29)</f>
        <v>22362</v>
      </c>
      <c r="F27" s="69">
        <f>E27/D27</f>
        <v>0.56181694847122077</v>
      </c>
    </row>
    <row r="28" spans="1:6" ht="24" customHeight="1" x14ac:dyDescent="0.25">
      <c r="A28" s="65" t="s">
        <v>41</v>
      </c>
      <c r="B28" s="56" t="s">
        <v>15</v>
      </c>
      <c r="C28" s="68">
        <v>20784</v>
      </c>
      <c r="D28" s="68">
        <v>20784</v>
      </c>
      <c r="E28" s="68">
        <v>21327</v>
      </c>
      <c r="F28" s="69">
        <f>E28/D28</f>
        <v>1.0261258660508084</v>
      </c>
    </row>
    <row r="29" spans="1:6" ht="24" customHeight="1" x14ac:dyDescent="0.25">
      <c r="A29" s="65" t="s">
        <v>41</v>
      </c>
      <c r="B29" s="56" t="s">
        <v>16</v>
      </c>
      <c r="C29" s="68">
        <v>297</v>
      </c>
      <c r="D29" s="68">
        <v>19019</v>
      </c>
      <c r="E29" s="68">
        <v>1035</v>
      </c>
      <c r="F29" s="68"/>
    </row>
    <row r="30" spans="1:6" ht="24" customHeight="1" x14ac:dyDescent="0.25">
      <c r="A30" s="65">
        <v>3</v>
      </c>
      <c r="B30" s="56" t="s">
        <v>18</v>
      </c>
      <c r="C30" s="68"/>
      <c r="D30" s="68">
        <v>2507</v>
      </c>
      <c r="E30" s="68"/>
      <c r="F30" s="68"/>
    </row>
    <row r="31" spans="1:6" ht="27.6" customHeight="1" x14ac:dyDescent="0.25">
      <c r="A31" s="16" t="s">
        <v>13</v>
      </c>
      <c r="B31" s="52" t="s">
        <v>34</v>
      </c>
      <c r="C31" s="64">
        <f>C25</f>
        <v>26891</v>
      </c>
      <c r="D31" s="64">
        <f>D25</f>
        <v>50321</v>
      </c>
      <c r="E31" s="64">
        <f>E25</f>
        <v>30089</v>
      </c>
      <c r="F31" s="66">
        <f>E31/D31</f>
        <v>0.59794121738439221</v>
      </c>
    </row>
    <row r="32" spans="1:6" ht="24" customHeight="1" x14ac:dyDescent="0.25">
      <c r="A32" s="71"/>
    </row>
    <row r="33" spans="1:1" x14ac:dyDescent="0.25">
      <c r="A33" s="71"/>
    </row>
  </sheetData>
  <mergeCells count="8">
    <mergeCell ref="A7:B7"/>
    <mergeCell ref="E7:F7"/>
    <mergeCell ref="A1:B1"/>
    <mergeCell ref="A2:B2"/>
    <mergeCell ref="E1:F2"/>
    <mergeCell ref="A4:F4"/>
    <mergeCell ref="A5:F5"/>
    <mergeCell ref="A6:F6"/>
  </mergeCells>
  <phoneticPr fontId="0" type="noConversion"/>
  <pageMargins left="0.7" right="0.26" top="0.45" bottom="0.3"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13" sqref="B13"/>
    </sheetView>
  </sheetViews>
  <sheetFormatPr defaultRowHeight="15.75" x14ac:dyDescent="0.25"/>
  <cols>
    <col min="1" max="1" width="5.28515625" style="8" customWidth="1"/>
    <col min="2" max="2" width="66" style="8" customWidth="1"/>
    <col min="3" max="3" width="11.28515625" style="8" customWidth="1"/>
    <col min="4" max="4" width="10.7109375" style="8" customWidth="1"/>
    <col min="5" max="16384" width="9.140625" style="8"/>
  </cols>
  <sheetData>
    <row r="1" spans="1:8" s="73" customFormat="1" ht="19.899999999999999" customHeight="1" x14ac:dyDescent="0.25">
      <c r="A1" s="215" t="s">
        <v>287</v>
      </c>
      <c r="B1" s="215"/>
      <c r="C1" s="274" t="s">
        <v>165</v>
      </c>
      <c r="D1" s="274"/>
      <c r="E1" s="138"/>
      <c r="G1" s="220"/>
      <c r="H1" s="220"/>
    </row>
    <row r="2" spans="1:8" s="73" customFormat="1" ht="15" customHeight="1" x14ac:dyDescent="0.25">
      <c r="A2" s="218" t="s">
        <v>178</v>
      </c>
      <c r="B2" s="218"/>
      <c r="C2" s="274"/>
      <c r="D2" s="274"/>
      <c r="E2" s="138"/>
      <c r="G2" s="220"/>
      <c r="H2" s="220"/>
    </row>
    <row r="3" spans="1:8" s="73" customFormat="1" ht="14.45" customHeight="1" x14ac:dyDescent="0.25">
      <c r="A3" s="74"/>
    </row>
    <row r="4" spans="1:8" s="73" customFormat="1" ht="19.149999999999999" customHeight="1" x14ac:dyDescent="0.25">
      <c r="A4" s="230" t="s">
        <v>373</v>
      </c>
      <c r="B4" s="230"/>
      <c r="C4" s="230"/>
      <c r="D4" s="230"/>
      <c r="E4" s="182"/>
      <c r="F4" s="182"/>
      <c r="G4" s="182"/>
      <c r="H4" s="182"/>
    </row>
    <row r="5" spans="1:8" s="73" customFormat="1" ht="17.45" customHeight="1" x14ac:dyDescent="0.25">
      <c r="A5" s="239" t="s">
        <v>461</v>
      </c>
      <c r="B5" s="239"/>
      <c r="C5" s="239"/>
      <c r="D5" s="239"/>
      <c r="E5" s="183"/>
      <c r="F5" s="183"/>
      <c r="G5" s="183"/>
      <c r="H5" s="183"/>
    </row>
    <row r="6" spans="1:8" s="73" customFormat="1" ht="39.6" customHeight="1" x14ac:dyDescent="0.25">
      <c r="A6" s="75"/>
      <c r="B6" s="75"/>
      <c r="C6" s="217" t="s">
        <v>2</v>
      </c>
      <c r="D6" s="217"/>
      <c r="E6" s="184"/>
      <c r="F6" s="75"/>
      <c r="G6" s="75"/>
      <c r="H6" s="75"/>
    </row>
    <row r="7" spans="1:8" ht="22.15" customHeight="1" x14ac:dyDescent="0.25">
      <c r="A7" s="275" t="s">
        <v>3</v>
      </c>
      <c r="B7" s="275" t="s">
        <v>4</v>
      </c>
      <c r="C7" s="275" t="s">
        <v>301</v>
      </c>
      <c r="D7" s="275"/>
    </row>
    <row r="8" spans="1:8" ht="36.6" customHeight="1" x14ac:dyDescent="0.25">
      <c r="A8" s="275"/>
      <c r="B8" s="275"/>
      <c r="C8" s="16" t="s">
        <v>166</v>
      </c>
      <c r="D8" s="16" t="s">
        <v>167</v>
      </c>
    </row>
    <row r="9" spans="1:8" ht="21.95" customHeight="1" x14ac:dyDescent="0.25">
      <c r="A9" s="190"/>
      <c r="B9" s="191" t="s">
        <v>46</v>
      </c>
      <c r="C9" s="192">
        <f>C10+C47</f>
        <v>42000</v>
      </c>
      <c r="D9" s="192">
        <f>D10+D47</f>
        <v>40770</v>
      </c>
    </row>
    <row r="10" spans="1:8" ht="21.95" customHeight="1" x14ac:dyDescent="0.25">
      <c r="A10" s="193" t="s">
        <v>8</v>
      </c>
      <c r="B10" s="191" t="s">
        <v>47</v>
      </c>
      <c r="C10" s="192">
        <f>C11+C20+C26+C29+C30+C31+C37+C38+C39+C40+C45+C46</f>
        <v>42000</v>
      </c>
      <c r="D10" s="192">
        <f>D11+D20+D26+D29+D30+D31+D37+D38+D39+D40+D45+D46</f>
        <v>40770</v>
      </c>
    </row>
    <row r="11" spans="1:8" ht="12.75" customHeight="1" x14ac:dyDescent="0.25">
      <c r="A11" s="277">
        <v>1</v>
      </c>
      <c r="B11" s="278" t="s">
        <v>181</v>
      </c>
      <c r="C11" s="276">
        <f>C13</f>
        <v>9500</v>
      </c>
      <c r="D11" s="276">
        <f>D13</f>
        <v>9500</v>
      </c>
    </row>
    <row r="12" spans="1:8" ht="13.5" customHeight="1" x14ac:dyDescent="0.25">
      <c r="A12" s="277"/>
      <c r="B12" s="279"/>
      <c r="C12" s="276"/>
      <c r="D12" s="276"/>
    </row>
    <row r="13" spans="1:8" ht="21.95" customHeight="1" x14ac:dyDescent="0.25">
      <c r="A13" s="196" t="s">
        <v>10</v>
      </c>
      <c r="B13" s="197" t="s">
        <v>185</v>
      </c>
      <c r="C13" s="194">
        <v>9500</v>
      </c>
      <c r="D13" s="194">
        <v>9500</v>
      </c>
    </row>
    <row r="14" spans="1:8" ht="13.5" customHeight="1" x14ac:dyDescent="0.25">
      <c r="A14" s="277">
        <v>2</v>
      </c>
      <c r="B14" s="278" t="s">
        <v>182</v>
      </c>
      <c r="C14" s="276"/>
      <c r="D14" s="276"/>
    </row>
    <row r="15" spans="1:8" ht="12.75" customHeight="1" x14ac:dyDescent="0.25">
      <c r="A15" s="277"/>
      <c r="B15" s="279"/>
      <c r="C15" s="276"/>
      <c r="D15" s="276"/>
    </row>
    <row r="16" spans="1:8" ht="21.95" customHeight="1" x14ac:dyDescent="0.25">
      <c r="A16" s="196" t="s">
        <v>10</v>
      </c>
      <c r="B16" s="198" t="s">
        <v>185</v>
      </c>
      <c r="C16" s="194"/>
      <c r="D16" s="194"/>
    </row>
    <row r="17" spans="1:4" ht="21.95" customHeight="1" x14ac:dyDescent="0.25">
      <c r="A17" s="196" t="s">
        <v>10</v>
      </c>
      <c r="B17" s="198" t="s">
        <v>186</v>
      </c>
      <c r="C17" s="194"/>
      <c r="D17" s="194"/>
    </row>
    <row r="18" spans="1:4" ht="15.75" customHeight="1" x14ac:dyDescent="0.25">
      <c r="A18" s="277">
        <v>3</v>
      </c>
      <c r="B18" s="278" t="s">
        <v>183</v>
      </c>
      <c r="C18" s="276"/>
      <c r="D18" s="276"/>
    </row>
    <row r="19" spans="1:4" ht="13.5" customHeight="1" x14ac:dyDescent="0.25">
      <c r="A19" s="277"/>
      <c r="B19" s="279"/>
      <c r="C19" s="276"/>
      <c r="D19" s="276"/>
    </row>
    <row r="20" spans="1:4" ht="15" customHeight="1" x14ac:dyDescent="0.25">
      <c r="A20" s="277">
        <v>4</v>
      </c>
      <c r="B20" s="278" t="s">
        <v>184</v>
      </c>
      <c r="C20" s="276">
        <f>SUM(C22:C25)</f>
        <v>13000</v>
      </c>
      <c r="D20" s="276">
        <f>SUM(D22:D25)</f>
        <v>13000</v>
      </c>
    </row>
    <row r="21" spans="1:4" ht="13.5" customHeight="1" x14ac:dyDescent="0.25">
      <c r="A21" s="277"/>
      <c r="B21" s="279"/>
      <c r="C21" s="276"/>
      <c r="D21" s="276"/>
    </row>
    <row r="22" spans="1:4" ht="21.95" customHeight="1" x14ac:dyDescent="0.25">
      <c r="A22" s="196" t="s">
        <v>10</v>
      </c>
      <c r="B22" s="195" t="s">
        <v>185</v>
      </c>
      <c r="C22" s="194">
        <v>11000</v>
      </c>
      <c r="D22" s="194">
        <v>11000</v>
      </c>
    </row>
    <row r="23" spans="1:4" ht="21.95" customHeight="1" x14ac:dyDescent="0.25">
      <c r="A23" s="196" t="s">
        <v>10</v>
      </c>
      <c r="B23" s="195" t="s">
        <v>186</v>
      </c>
      <c r="C23" s="194">
        <v>1500</v>
      </c>
      <c r="D23" s="194">
        <v>1500</v>
      </c>
    </row>
    <row r="24" spans="1:4" ht="21.95" customHeight="1" x14ac:dyDescent="0.25">
      <c r="A24" s="196" t="s">
        <v>10</v>
      </c>
      <c r="B24" s="195" t="s">
        <v>271</v>
      </c>
      <c r="C24" s="194"/>
      <c r="D24" s="194"/>
    </row>
    <row r="25" spans="1:4" ht="21.95" customHeight="1" x14ac:dyDescent="0.25">
      <c r="A25" s="196" t="s">
        <v>10</v>
      </c>
      <c r="B25" s="195" t="s">
        <v>187</v>
      </c>
      <c r="C25" s="194">
        <v>500</v>
      </c>
      <c r="D25" s="194">
        <v>500</v>
      </c>
    </row>
    <row r="26" spans="1:4" ht="21.95" customHeight="1" x14ac:dyDescent="0.25">
      <c r="A26" s="190">
        <v>5</v>
      </c>
      <c r="B26" s="199" t="s">
        <v>48</v>
      </c>
      <c r="C26" s="194">
        <f>SUM(C27:C28)</f>
        <v>4100</v>
      </c>
      <c r="D26" s="194">
        <f>SUM(D27:D28)</f>
        <v>4100</v>
      </c>
    </row>
    <row r="27" spans="1:4" ht="21.95" customHeight="1" x14ac:dyDescent="0.25">
      <c r="A27" s="196" t="s">
        <v>10</v>
      </c>
      <c r="B27" s="199" t="s">
        <v>193</v>
      </c>
      <c r="C27" s="194">
        <v>3350</v>
      </c>
      <c r="D27" s="194">
        <v>3350</v>
      </c>
    </row>
    <row r="28" spans="1:4" ht="21.95" customHeight="1" x14ac:dyDescent="0.25">
      <c r="A28" s="196" t="s">
        <v>10</v>
      </c>
      <c r="B28" s="199" t="s">
        <v>194</v>
      </c>
      <c r="C28" s="194">
        <v>750</v>
      </c>
      <c r="D28" s="194">
        <v>750</v>
      </c>
    </row>
    <row r="29" spans="1:4" ht="21.95" customHeight="1" x14ac:dyDescent="0.25">
      <c r="A29" s="190">
        <v>6</v>
      </c>
      <c r="B29" s="199" t="s">
        <v>253</v>
      </c>
      <c r="C29" s="194"/>
      <c r="D29" s="194"/>
    </row>
    <row r="30" spans="1:4" ht="21.95" customHeight="1" x14ac:dyDescent="0.25">
      <c r="A30" s="190">
        <v>7</v>
      </c>
      <c r="B30" s="199" t="s">
        <v>49</v>
      </c>
      <c r="C30" s="194">
        <v>6800</v>
      </c>
      <c r="D30" s="194">
        <v>6800</v>
      </c>
    </row>
    <row r="31" spans="1:4" ht="21.95" customHeight="1" x14ac:dyDescent="0.25">
      <c r="A31" s="190">
        <v>8</v>
      </c>
      <c r="B31" s="199" t="s">
        <v>50</v>
      </c>
      <c r="C31" s="194">
        <f>SUM(C32:C36)</f>
        <v>1300</v>
      </c>
      <c r="D31" s="194">
        <f>SUM(D32:D36)</f>
        <v>1000</v>
      </c>
    </row>
    <row r="32" spans="1:4" ht="21.95" customHeight="1" x14ac:dyDescent="0.25">
      <c r="A32" s="196" t="s">
        <v>10</v>
      </c>
      <c r="B32" s="199" t="s">
        <v>189</v>
      </c>
      <c r="C32" s="194"/>
      <c r="D32" s="194"/>
    </row>
    <row r="33" spans="1:4" ht="21.95" customHeight="1" x14ac:dyDescent="0.25">
      <c r="A33" s="196" t="s">
        <v>10</v>
      </c>
      <c r="B33" s="199" t="s">
        <v>306</v>
      </c>
      <c r="C33" s="194">
        <v>450</v>
      </c>
      <c r="D33" s="194">
        <v>450</v>
      </c>
    </row>
    <row r="34" spans="1:4" ht="21.95" customHeight="1" x14ac:dyDescent="0.25">
      <c r="A34" s="196" t="s">
        <v>10</v>
      </c>
      <c r="B34" s="199" t="s">
        <v>190</v>
      </c>
      <c r="C34" s="194">
        <v>180</v>
      </c>
      <c r="D34" s="194">
        <v>180</v>
      </c>
    </row>
    <row r="35" spans="1:4" ht="21.95" customHeight="1" x14ac:dyDescent="0.25">
      <c r="A35" s="196" t="s">
        <v>10</v>
      </c>
      <c r="B35" s="199" t="s">
        <v>191</v>
      </c>
      <c r="C35" s="194">
        <v>300</v>
      </c>
      <c r="D35" s="194"/>
    </row>
    <row r="36" spans="1:4" ht="21.95" customHeight="1" x14ac:dyDescent="0.25">
      <c r="A36" s="196" t="s">
        <v>10</v>
      </c>
      <c r="B36" s="199" t="s">
        <v>192</v>
      </c>
      <c r="C36" s="194">
        <f>351+19</f>
        <v>370</v>
      </c>
      <c r="D36" s="194">
        <f>351+19</f>
        <v>370</v>
      </c>
    </row>
    <row r="37" spans="1:4" ht="21.95" customHeight="1" x14ac:dyDescent="0.25">
      <c r="A37" s="190">
        <v>9</v>
      </c>
      <c r="B37" s="199" t="s">
        <v>51</v>
      </c>
      <c r="C37" s="194"/>
      <c r="D37" s="194"/>
    </row>
    <row r="38" spans="1:4" ht="21.95" customHeight="1" x14ac:dyDescent="0.25">
      <c r="A38" s="190">
        <v>10</v>
      </c>
      <c r="B38" s="199" t="s">
        <v>52</v>
      </c>
      <c r="C38" s="194"/>
      <c r="D38" s="194"/>
    </row>
    <row r="39" spans="1:4" ht="21.95" customHeight="1" x14ac:dyDescent="0.25">
      <c r="A39" s="190">
        <v>11</v>
      </c>
      <c r="B39" s="199" t="s">
        <v>53</v>
      </c>
      <c r="C39" s="194">
        <v>2000</v>
      </c>
      <c r="D39" s="194">
        <v>2000</v>
      </c>
    </row>
    <row r="40" spans="1:4" ht="21.95" customHeight="1" x14ac:dyDescent="0.25">
      <c r="A40" s="190">
        <v>12</v>
      </c>
      <c r="B40" s="199" t="s">
        <v>54</v>
      </c>
      <c r="C40" s="194">
        <v>3400</v>
      </c>
      <c r="D40" s="194">
        <v>3400</v>
      </c>
    </row>
    <row r="41" spans="1:4" ht="21.95" customHeight="1" x14ac:dyDescent="0.25">
      <c r="A41" s="190">
        <v>13</v>
      </c>
      <c r="B41" s="199" t="s">
        <v>55</v>
      </c>
      <c r="C41" s="194"/>
      <c r="D41" s="194"/>
    </row>
    <row r="42" spans="1:4" ht="13.5" customHeight="1" x14ac:dyDescent="0.25">
      <c r="A42" s="277">
        <v>14</v>
      </c>
      <c r="B42" s="278" t="s">
        <v>188</v>
      </c>
      <c r="C42" s="276"/>
      <c r="D42" s="276"/>
    </row>
    <row r="43" spans="1:4" ht="12" customHeight="1" x14ac:dyDescent="0.25">
      <c r="A43" s="277"/>
      <c r="B43" s="279"/>
      <c r="C43" s="276"/>
      <c r="D43" s="276"/>
    </row>
    <row r="44" spans="1:4" ht="21.95" customHeight="1" x14ac:dyDescent="0.25">
      <c r="A44" s="190">
        <v>15</v>
      </c>
      <c r="B44" s="199" t="s">
        <v>56</v>
      </c>
      <c r="C44" s="194"/>
      <c r="D44" s="194"/>
    </row>
    <row r="45" spans="1:4" ht="21.95" customHeight="1" x14ac:dyDescent="0.25">
      <c r="A45" s="190">
        <v>16</v>
      </c>
      <c r="B45" s="199" t="s">
        <v>57</v>
      </c>
      <c r="C45" s="194">
        <v>1853</v>
      </c>
      <c r="D45" s="194">
        <v>923</v>
      </c>
    </row>
    <row r="46" spans="1:4" ht="21.95" customHeight="1" x14ac:dyDescent="0.25">
      <c r="A46" s="190">
        <v>17</v>
      </c>
      <c r="B46" s="199" t="s">
        <v>58</v>
      </c>
      <c r="C46" s="194">
        <v>47</v>
      </c>
      <c r="D46" s="194">
        <v>47</v>
      </c>
    </row>
    <row r="47" spans="1:4" ht="21.95" customHeight="1" x14ac:dyDescent="0.25">
      <c r="A47" s="193" t="s">
        <v>13</v>
      </c>
      <c r="B47" s="191" t="s">
        <v>59</v>
      </c>
      <c r="C47" s="194"/>
      <c r="D47" s="194"/>
    </row>
  </sheetData>
  <mergeCells count="30">
    <mergeCell ref="C42:C43"/>
    <mergeCell ref="D42:D43"/>
    <mergeCell ref="A20:A21"/>
    <mergeCell ref="B20:B21"/>
    <mergeCell ref="A42:A43"/>
    <mergeCell ref="B42:B43"/>
    <mergeCell ref="D18:D19"/>
    <mergeCell ref="C18:C19"/>
    <mergeCell ref="A18:A19"/>
    <mergeCell ref="B18:B19"/>
    <mergeCell ref="C20:C21"/>
    <mergeCell ref="D20:D21"/>
    <mergeCell ref="A7:A8"/>
    <mergeCell ref="B7:B8"/>
    <mergeCell ref="C7:D7"/>
    <mergeCell ref="C14:C15"/>
    <mergeCell ref="D14:D15"/>
    <mergeCell ref="A14:A15"/>
    <mergeCell ref="C11:C12"/>
    <mergeCell ref="A11:A12"/>
    <mergeCell ref="B11:B12"/>
    <mergeCell ref="B14:B15"/>
    <mergeCell ref="D11:D12"/>
    <mergeCell ref="G1:H2"/>
    <mergeCell ref="A5:D5"/>
    <mergeCell ref="C6:D6"/>
    <mergeCell ref="C1:D2"/>
    <mergeCell ref="A1:B1"/>
    <mergeCell ref="A4:D4"/>
    <mergeCell ref="A2:B2"/>
  </mergeCells>
  <phoneticPr fontId="0" type="noConversion"/>
  <pageMargins left="0.79" right="0.31496062992125984" top="0.47244094488188981" bottom="0.43307086614173229" header="0.31496062992125984" footer="0.31496062992125984"/>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B13" sqref="B13"/>
    </sheetView>
  </sheetViews>
  <sheetFormatPr defaultColWidth="8.85546875" defaultRowHeight="15" x14ac:dyDescent="0.25"/>
  <cols>
    <col min="1" max="1" width="6" style="185" customWidth="1"/>
    <col min="2" max="2" width="57" style="185" customWidth="1"/>
    <col min="3" max="4" width="10" style="185" customWidth="1"/>
    <col min="5" max="5" width="9.28515625" style="185" customWidth="1"/>
    <col min="6" max="16384" width="8.85546875" style="185"/>
  </cols>
  <sheetData>
    <row r="1" spans="1:5" ht="19.899999999999999" customHeight="1" x14ac:dyDescent="0.25">
      <c r="A1" s="215" t="s">
        <v>287</v>
      </c>
      <c r="B1" s="215"/>
      <c r="C1" s="73"/>
      <c r="D1" s="220" t="s">
        <v>168</v>
      </c>
      <c r="E1" s="220"/>
    </row>
    <row r="2" spans="1:5" ht="15.75" x14ac:dyDescent="0.25">
      <c r="A2" s="218" t="s">
        <v>178</v>
      </c>
      <c r="B2" s="218"/>
      <c r="C2" s="73"/>
      <c r="D2" s="220"/>
      <c r="E2" s="220"/>
    </row>
    <row r="3" spans="1:5" ht="15.75" x14ac:dyDescent="0.25">
      <c r="A3" s="84"/>
      <c r="B3" s="84"/>
      <c r="C3" s="73"/>
      <c r="D3" s="73"/>
      <c r="E3" s="73"/>
    </row>
    <row r="4" spans="1:5" ht="43.5" customHeight="1" x14ac:dyDescent="0.25">
      <c r="A4" s="238" t="s">
        <v>460</v>
      </c>
      <c r="B4" s="238"/>
      <c r="C4" s="238"/>
      <c r="D4" s="238"/>
      <c r="E4" s="238"/>
    </row>
    <row r="5" spans="1:5" ht="16.899999999999999" customHeight="1" x14ac:dyDescent="0.25">
      <c r="A5" s="239" t="s">
        <v>461</v>
      </c>
      <c r="B5" s="239"/>
      <c r="C5" s="239"/>
      <c r="D5" s="239"/>
      <c r="E5" s="239"/>
    </row>
    <row r="6" spans="1:5" ht="16.899999999999999" customHeight="1" x14ac:dyDescent="0.25">
      <c r="A6" s="85"/>
      <c r="B6" s="85"/>
      <c r="C6" s="85"/>
      <c r="D6" s="85"/>
      <c r="E6" s="85"/>
    </row>
    <row r="7" spans="1:5" ht="21" customHeight="1" x14ac:dyDescent="0.25">
      <c r="A7" s="219"/>
      <c r="B7" s="219"/>
      <c r="C7" s="73"/>
      <c r="D7" s="233" t="s">
        <v>2</v>
      </c>
      <c r="E7" s="233"/>
    </row>
    <row r="8" spans="1:5" ht="20.45" customHeight="1" x14ac:dyDescent="0.25">
      <c r="A8" s="280" t="s">
        <v>3</v>
      </c>
      <c r="B8" s="280" t="s">
        <v>61</v>
      </c>
      <c r="C8" s="280" t="s">
        <v>62</v>
      </c>
      <c r="D8" s="280" t="s">
        <v>63</v>
      </c>
      <c r="E8" s="280"/>
    </row>
    <row r="9" spans="1:5" ht="25.9" customHeight="1" x14ac:dyDescent="0.25">
      <c r="A9" s="280"/>
      <c r="B9" s="280"/>
      <c r="C9" s="280"/>
      <c r="D9" s="280" t="s">
        <v>64</v>
      </c>
      <c r="E9" s="281" t="s">
        <v>176</v>
      </c>
    </row>
    <row r="10" spans="1:5" ht="22.15" customHeight="1" x14ac:dyDescent="0.25">
      <c r="A10" s="280"/>
      <c r="B10" s="280"/>
      <c r="C10" s="280"/>
      <c r="D10" s="280"/>
      <c r="E10" s="282"/>
    </row>
    <row r="11" spans="1:5" ht="18.600000000000001" customHeight="1" x14ac:dyDescent="0.25">
      <c r="A11" s="186" t="s">
        <v>5</v>
      </c>
      <c r="B11" s="186" t="s">
        <v>6</v>
      </c>
      <c r="C11" s="186" t="s">
        <v>65</v>
      </c>
      <c r="D11" s="186">
        <v>2</v>
      </c>
      <c r="E11" s="186">
        <v>3</v>
      </c>
    </row>
    <row r="12" spans="1:5" ht="25.9" customHeight="1" x14ac:dyDescent="0.25">
      <c r="A12" s="86"/>
      <c r="B12" s="88" t="s">
        <v>311</v>
      </c>
      <c r="C12" s="89">
        <f>C13+C28+C67</f>
        <v>183772</v>
      </c>
      <c r="D12" s="89">
        <f>D13+D28+D67</f>
        <v>153683</v>
      </c>
      <c r="E12" s="89">
        <f>E13+E28+E67</f>
        <v>30089</v>
      </c>
    </row>
    <row r="13" spans="1:5" ht="25.9" customHeight="1" x14ac:dyDescent="0.25">
      <c r="A13" s="86" t="s">
        <v>5</v>
      </c>
      <c r="B13" s="88" t="s">
        <v>312</v>
      </c>
      <c r="C13" s="90">
        <f>C14+C24+C27</f>
        <v>164720</v>
      </c>
      <c r="D13" s="90">
        <f>D14+D24+D27</f>
        <v>135666</v>
      </c>
      <c r="E13" s="90">
        <f>E14+E24+E27</f>
        <v>29054</v>
      </c>
    </row>
    <row r="14" spans="1:5" ht="25.9" customHeight="1" x14ac:dyDescent="0.25">
      <c r="A14" s="86" t="s">
        <v>8</v>
      </c>
      <c r="B14" s="88" t="s">
        <v>313</v>
      </c>
      <c r="C14" s="90">
        <f t="shared" ref="C14:C21" si="0">D14+E14</f>
        <v>3400</v>
      </c>
      <c r="D14" s="90">
        <f>D20+D21</f>
        <v>3400</v>
      </c>
      <c r="E14" s="90">
        <f>E20+E21</f>
        <v>0</v>
      </c>
    </row>
    <row r="15" spans="1:5" ht="25.9" customHeight="1" x14ac:dyDescent="0.25">
      <c r="A15" s="91">
        <v>1</v>
      </c>
      <c r="B15" s="92" t="s">
        <v>66</v>
      </c>
      <c r="C15" s="93">
        <f t="shared" si="0"/>
        <v>0</v>
      </c>
      <c r="D15" s="93"/>
      <c r="E15" s="94"/>
    </row>
    <row r="16" spans="1:5" ht="25.9" customHeight="1" x14ac:dyDescent="0.25">
      <c r="A16" s="91"/>
      <c r="B16" s="95" t="s">
        <v>314</v>
      </c>
      <c r="C16" s="93">
        <f t="shared" si="0"/>
        <v>0</v>
      </c>
      <c r="D16" s="93"/>
      <c r="E16" s="94"/>
    </row>
    <row r="17" spans="1:5" ht="25.9" customHeight="1" x14ac:dyDescent="0.25">
      <c r="A17" s="91" t="s">
        <v>10</v>
      </c>
      <c r="B17" s="95" t="s">
        <v>67</v>
      </c>
      <c r="C17" s="93">
        <f t="shared" si="0"/>
        <v>0</v>
      </c>
      <c r="D17" s="93"/>
      <c r="E17" s="94"/>
    </row>
    <row r="18" spans="1:5" ht="25.9" customHeight="1" x14ac:dyDescent="0.25">
      <c r="A18" s="91" t="s">
        <v>10</v>
      </c>
      <c r="B18" s="95" t="s">
        <v>315</v>
      </c>
      <c r="C18" s="93">
        <f t="shared" si="0"/>
        <v>0</v>
      </c>
      <c r="D18" s="93"/>
      <c r="E18" s="94"/>
    </row>
    <row r="19" spans="1:5" ht="25.9" customHeight="1" x14ac:dyDescent="0.25">
      <c r="A19" s="91"/>
      <c r="B19" s="95" t="s">
        <v>316</v>
      </c>
      <c r="C19" s="93">
        <f t="shared" si="0"/>
        <v>0</v>
      </c>
      <c r="D19" s="93"/>
      <c r="E19" s="94"/>
    </row>
    <row r="20" spans="1:5" ht="25.9" customHeight="1" x14ac:dyDescent="0.25">
      <c r="A20" s="91" t="s">
        <v>10</v>
      </c>
      <c r="B20" s="95" t="s">
        <v>69</v>
      </c>
      <c r="C20" s="93">
        <f t="shared" si="0"/>
        <v>3400</v>
      </c>
      <c r="D20" s="93">
        <v>3400</v>
      </c>
      <c r="E20" s="94"/>
    </row>
    <row r="21" spans="1:5" ht="25.9" customHeight="1" x14ac:dyDescent="0.25">
      <c r="A21" s="91" t="s">
        <v>10</v>
      </c>
      <c r="B21" s="95" t="s">
        <v>70</v>
      </c>
      <c r="C21" s="93">
        <f t="shared" si="0"/>
        <v>0</v>
      </c>
      <c r="D21" s="93"/>
      <c r="E21" s="94"/>
    </row>
    <row r="22" spans="1:5" ht="81" customHeight="1" x14ac:dyDescent="0.25">
      <c r="A22" s="91">
        <v>2</v>
      </c>
      <c r="B22" s="92" t="s">
        <v>317</v>
      </c>
      <c r="C22" s="93"/>
      <c r="D22" s="93"/>
      <c r="E22" s="94"/>
    </row>
    <row r="23" spans="1:5" ht="25.9" customHeight="1" x14ac:dyDescent="0.25">
      <c r="A23" s="91">
        <v>3</v>
      </c>
      <c r="B23" s="92" t="s">
        <v>71</v>
      </c>
      <c r="C23" s="93"/>
      <c r="D23" s="93"/>
      <c r="E23" s="94"/>
    </row>
    <row r="24" spans="1:5" ht="25.9" customHeight="1" x14ac:dyDescent="0.25">
      <c r="A24" s="86" t="s">
        <v>13</v>
      </c>
      <c r="B24" s="88" t="s">
        <v>23</v>
      </c>
      <c r="C24" s="90">
        <f>D24+E24</f>
        <v>158066</v>
      </c>
      <c r="D24" s="90">
        <f>129627-50</f>
        <v>129577</v>
      </c>
      <c r="E24" s="90">
        <f>28439+50</f>
        <v>28489</v>
      </c>
    </row>
    <row r="25" spans="1:5" ht="21.75" customHeight="1" x14ac:dyDescent="0.25">
      <c r="A25" s="87"/>
      <c r="B25" s="96" t="s">
        <v>72</v>
      </c>
      <c r="C25" s="97"/>
      <c r="D25" s="97"/>
      <c r="E25" s="98"/>
    </row>
    <row r="26" spans="1:5" ht="21.75" customHeight="1" x14ac:dyDescent="0.25">
      <c r="A26" s="87"/>
      <c r="B26" s="96" t="s">
        <v>67</v>
      </c>
      <c r="C26" s="97"/>
      <c r="D26" s="97">
        <v>91919</v>
      </c>
      <c r="E26" s="98"/>
    </row>
    <row r="27" spans="1:5" ht="25.9" customHeight="1" x14ac:dyDescent="0.25">
      <c r="A27" s="86" t="s">
        <v>17</v>
      </c>
      <c r="B27" s="99" t="s">
        <v>24</v>
      </c>
      <c r="C27" s="90">
        <f>D27+E27</f>
        <v>3254</v>
      </c>
      <c r="D27" s="90">
        <v>2689</v>
      </c>
      <c r="E27" s="89">
        <v>565</v>
      </c>
    </row>
    <row r="28" spans="1:5" ht="41.25" customHeight="1" x14ac:dyDescent="0.25">
      <c r="A28" s="86" t="s">
        <v>6</v>
      </c>
      <c r="B28" s="88" t="s">
        <v>213</v>
      </c>
      <c r="C28" s="90">
        <f>C29+C36+C43</f>
        <v>19052</v>
      </c>
      <c r="D28" s="90">
        <f>D29+D36+D43</f>
        <v>18017</v>
      </c>
      <c r="E28" s="90">
        <f>E29+E36+E43</f>
        <v>1035</v>
      </c>
    </row>
    <row r="29" spans="1:5" ht="25.9" customHeight="1" x14ac:dyDescent="0.25">
      <c r="A29" s="86" t="s">
        <v>8</v>
      </c>
      <c r="B29" s="88" t="s">
        <v>27</v>
      </c>
      <c r="C29" s="90">
        <f>C30+C33</f>
        <v>7388</v>
      </c>
      <c r="D29" s="90">
        <f>D30+D33</f>
        <v>7388</v>
      </c>
      <c r="E29" s="90">
        <f>E30+E33</f>
        <v>0</v>
      </c>
    </row>
    <row r="30" spans="1:5" ht="25.9" customHeight="1" x14ac:dyDescent="0.25">
      <c r="A30" s="91">
        <v>1</v>
      </c>
      <c r="B30" s="92" t="s">
        <v>214</v>
      </c>
      <c r="C30" s="93">
        <f t="shared" ref="C30:C35" si="1">+D30+E30</f>
        <v>1812</v>
      </c>
      <c r="D30" s="93">
        <f>+D31+D32</f>
        <v>1812</v>
      </c>
      <c r="E30" s="94"/>
    </row>
    <row r="31" spans="1:5" ht="25.9" customHeight="1" x14ac:dyDescent="0.25">
      <c r="A31" s="91"/>
      <c r="B31" s="92" t="s">
        <v>215</v>
      </c>
      <c r="C31" s="93">
        <f t="shared" si="1"/>
        <v>0</v>
      </c>
      <c r="D31" s="93"/>
      <c r="E31" s="94"/>
    </row>
    <row r="32" spans="1:5" ht="25.9" customHeight="1" x14ac:dyDescent="0.25">
      <c r="A32" s="91"/>
      <c r="B32" s="92" t="s">
        <v>216</v>
      </c>
      <c r="C32" s="93">
        <f t="shared" si="1"/>
        <v>1812</v>
      </c>
      <c r="D32" s="93">
        <v>1812</v>
      </c>
      <c r="E32" s="94"/>
    </row>
    <row r="33" spans="1:5" ht="22.5" customHeight="1" x14ac:dyDescent="0.25">
      <c r="A33" s="91">
        <v>2</v>
      </c>
      <c r="B33" s="92" t="s">
        <v>217</v>
      </c>
      <c r="C33" s="93">
        <f t="shared" si="1"/>
        <v>5576</v>
      </c>
      <c r="D33" s="93">
        <f>+D34+D35</f>
        <v>5576</v>
      </c>
      <c r="E33" s="94"/>
    </row>
    <row r="34" spans="1:5" ht="25.9" customHeight="1" x14ac:dyDescent="0.25">
      <c r="A34" s="91"/>
      <c r="B34" s="92" t="s">
        <v>215</v>
      </c>
      <c r="C34" s="93">
        <f t="shared" si="1"/>
        <v>0</v>
      </c>
      <c r="D34" s="93"/>
      <c r="E34" s="94"/>
    </row>
    <row r="35" spans="1:5" ht="21.75" customHeight="1" x14ac:dyDescent="0.25">
      <c r="A35" s="91"/>
      <c r="B35" s="92" t="s">
        <v>216</v>
      </c>
      <c r="C35" s="93">
        <f t="shared" si="1"/>
        <v>5576</v>
      </c>
      <c r="D35" s="93">
        <v>5576</v>
      </c>
      <c r="E35" s="94"/>
    </row>
    <row r="36" spans="1:5" ht="36.75" customHeight="1" x14ac:dyDescent="0.25">
      <c r="A36" s="86" t="s">
        <v>13</v>
      </c>
      <c r="B36" s="88" t="s">
        <v>218</v>
      </c>
      <c r="C36" s="90">
        <f>C37+C39+C42</f>
        <v>0</v>
      </c>
      <c r="D36" s="90">
        <f>D37+D39+D42</f>
        <v>0</v>
      </c>
      <c r="E36" s="94"/>
    </row>
    <row r="37" spans="1:5" ht="21.75" customHeight="1" x14ac:dyDescent="0.25">
      <c r="A37" s="91">
        <v>1</v>
      </c>
      <c r="B37" s="92" t="s">
        <v>219</v>
      </c>
      <c r="C37" s="93"/>
      <c r="D37" s="93"/>
      <c r="E37" s="94"/>
    </row>
    <row r="38" spans="1:5" ht="24" customHeight="1" x14ac:dyDescent="0.25">
      <c r="A38" s="91"/>
      <c r="B38" s="92" t="s">
        <v>220</v>
      </c>
      <c r="C38" s="93"/>
      <c r="D38" s="93"/>
      <c r="E38" s="94"/>
    </row>
    <row r="39" spans="1:5" ht="26.25" customHeight="1" x14ac:dyDescent="0.25">
      <c r="A39" s="91">
        <v>2</v>
      </c>
      <c r="B39" s="92" t="s">
        <v>138</v>
      </c>
      <c r="C39" s="93">
        <f>C40+C41</f>
        <v>0</v>
      </c>
      <c r="D39" s="93">
        <f>D40+D41</f>
        <v>0</v>
      </c>
      <c r="E39" s="94"/>
    </row>
    <row r="40" spans="1:5" ht="25.5" customHeight="1" x14ac:dyDescent="0.25">
      <c r="A40" s="91"/>
      <c r="B40" s="92" t="s">
        <v>221</v>
      </c>
      <c r="C40" s="93"/>
      <c r="D40" s="93"/>
      <c r="E40" s="94"/>
    </row>
    <row r="41" spans="1:5" ht="23.25" customHeight="1" x14ac:dyDescent="0.25">
      <c r="A41" s="91"/>
      <c r="B41" s="92" t="s">
        <v>222</v>
      </c>
      <c r="C41" s="93"/>
      <c r="D41" s="93"/>
      <c r="E41" s="94"/>
    </row>
    <row r="42" spans="1:5" ht="25.9" customHeight="1" x14ac:dyDescent="0.25">
      <c r="A42" s="91">
        <v>3</v>
      </c>
      <c r="B42" s="92" t="s">
        <v>223</v>
      </c>
      <c r="C42" s="93"/>
      <c r="D42" s="93"/>
      <c r="E42" s="94"/>
    </row>
    <row r="43" spans="1:5" ht="25.9" customHeight="1" x14ac:dyDescent="0.25">
      <c r="A43" s="86" t="s">
        <v>17</v>
      </c>
      <c r="B43" s="88" t="s">
        <v>224</v>
      </c>
      <c r="C43" s="90">
        <f>+C44+C45</f>
        <v>11664</v>
      </c>
      <c r="D43" s="90">
        <f>+D44+D45</f>
        <v>10629</v>
      </c>
      <c r="E43" s="90">
        <f>+E44+E45</f>
        <v>1035</v>
      </c>
    </row>
    <row r="44" spans="1:5" ht="25.9" customHeight="1" x14ac:dyDescent="0.25">
      <c r="A44" s="86">
        <v>1</v>
      </c>
      <c r="B44" s="88" t="s">
        <v>219</v>
      </c>
      <c r="C44" s="90"/>
      <c r="D44" s="90"/>
      <c r="E44" s="90"/>
    </row>
    <row r="45" spans="1:5" ht="25.9" customHeight="1" x14ac:dyDescent="0.25">
      <c r="A45" s="86">
        <v>2</v>
      </c>
      <c r="B45" s="88" t="s">
        <v>138</v>
      </c>
      <c r="C45" s="90">
        <f>+D45+E45</f>
        <v>11664</v>
      </c>
      <c r="D45" s="90">
        <f>+D46+D53+D55+D56+D57+D58+D59+D60+D61+D62+D63+D64+D65+D66</f>
        <v>10629</v>
      </c>
      <c r="E45" s="90">
        <f>+E46+E53+E55+E56+E57+E58+E59+E60+E61+E62+E63+E64+E65+E66</f>
        <v>1035</v>
      </c>
    </row>
    <row r="46" spans="1:5" ht="25.9" customHeight="1" x14ac:dyDescent="0.25">
      <c r="A46" s="91" t="s">
        <v>318</v>
      </c>
      <c r="B46" s="92" t="s">
        <v>319</v>
      </c>
      <c r="C46" s="93">
        <f>+D46+E46</f>
        <v>3766</v>
      </c>
      <c r="D46" s="93">
        <f>+SUM(D47:D52)</f>
        <v>3766</v>
      </c>
      <c r="E46" s="93">
        <f>+SUM(E47:E52)</f>
        <v>0</v>
      </c>
    </row>
    <row r="47" spans="1:5" ht="22.5" customHeight="1" x14ac:dyDescent="0.25">
      <c r="A47" s="100" t="s">
        <v>10</v>
      </c>
      <c r="B47" s="101" t="s">
        <v>320</v>
      </c>
      <c r="C47" s="93">
        <f>D47+E47</f>
        <v>908</v>
      </c>
      <c r="D47" s="102">
        <v>908</v>
      </c>
      <c r="E47" s="94"/>
    </row>
    <row r="48" spans="1:5" ht="25.9" customHeight="1" x14ac:dyDescent="0.25">
      <c r="A48" s="100" t="s">
        <v>10</v>
      </c>
      <c r="B48" s="101" t="s">
        <v>225</v>
      </c>
      <c r="C48" s="93">
        <f t="shared" ref="C48:C67" si="2">D48+E48</f>
        <v>417</v>
      </c>
      <c r="D48" s="102">
        <v>417</v>
      </c>
      <c r="E48" s="94"/>
    </row>
    <row r="49" spans="1:5" ht="24.75" customHeight="1" x14ac:dyDescent="0.25">
      <c r="A49" s="100" t="s">
        <v>10</v>
      </c>
      <c r="B49" s="101" t="s">
        <v>226</v>
      </c>
      <c r="C49" s="93">
        <f t="shared" si="2"/>
        <v>135</v>
      </c>
      <c r="D49" s="102">
        <v>135</v>
      </c>
      <c r="E49" s="94"/>
    </row>
    <row r="50" spans="1:5" ht="24" customHeight="1" x14ac:dyDescent="0.25">
      <c r="A50" s="100" t="s">
        <v>10</v>
      </c>
      <c r="B50" s="101" t="s">
        <v>227</v>
      </c>
      <c r="C50" s="93">
        <f t="shared" si="2"/>
        <v>856</v>
      </c>
      <c r="D50" s="102">
        <v>856</v>
      </c>
      <c r="E50" s="94"/>
    </row>
    <row r="51" spans="1:5" ht="25.9" customHeight="1" x14ac:dyDescent="0.25">
      <c r="A51" s="100" t="s">
        <v>10</v>
      </c>
      <c r="B51" s="101" t="s">
        <v>228</v>
      </c>
      <c r="C51" s="93">
        <f t="shared" si="2"/>
        <v>32</v>
      </c>
      <c r="D51" s="102">
        <v>32</v>
      </c>
      <c r="E51" s="94"/>
    </row>
    <row r="52" spans="1:5" ht="25.9" customHeight="1" x14ac:dyDescent="0.25">
      <c r="A52" s="100" t="s">
        <v>10</v>
      </c>
      <c r="B52" s="101" t="s">
        <v>229</v>
      </c>
      <c r="C52" s="93">
        <f t="shared" si="2"/>
        <v>1418</v>
      </c>
      <c r="D52" s="102">
        <v>1418</v>
      </c>
      <c r="E52" s="94"/>
    </row>
    <row r="53" spans="1:5" ht="25.9" customHeight="1" x14ac:dyDescent="0.25">
      <c r="A53" s="103" t="s">
        <v>321</v>
      </c>
      <c r="B53" s="101" t="s">
        <v>322</v>
      </c>
      <c r="C53" s="93">
        <f>+D53+E53</f>
        <v>92</v>
      </c>
      <c r="D53" s="102">
        <f>+D54</f>
        <v>72</v>
      </c>
      <c r="E53" s="102">
        <f>+E54</f>
        <v>20</v>
      </c>
    </row>
    <row r="54" spans="1:5" ht="61.5" customHeight="1" x14ac:dyDescent="0.25">
      <c r="A54" s="103"/>
      <c r="B54" s="104" t="s">
        <v>323</v>
      </c>
      <c r="C54" s="93">
        <f>+D54+E54</f>
        <v>92</v>
      </c>
      <c r="D54" s="102">
        <v>72</v>
      </c>
      <c r="E54" s="94">
        <v>20</v>
      </c>
    </row>
    <row r="55" spans="1:5" ht="39" customHeight="1" x14ac:dyDescent="0.25">
      <c r="A55" s="105" t="s">
        <v>324</v>
      </c>
      <c r="B55" s="101" t="s">
        <v>230</v>
      </c>
      <c r="C55" s="93">
        <f t="shared" si="2"/>
        <v>240</v>
      </c>
      <c r="D55" s="102">
        <v>240</v>
      </c>
      <c r="E55" s="94"/>
    </row>
    <row r="56" spans="1:5" ht="25.9" customHeight="1" x14ac:dyDescent="0.25">
      <c r="A56" s="103" t="s">
        <v>325</v>
      </c>
      <c r="B56" s="101" t="s">
        <v>231</v>
      </c>
      <c r="C56" s="93">
        <f t="shared" si="2"/>
        <v>1000</v>
      </c>
      <c r="D56" s="102">
        <v>1000</v>
      </c>
      <c r="E56" s="94"/>
    </row>
    <row r="57" spans="1:5" ht="63.75" customHeight="1" x14ac:dyDescent="0.25">
      <c r="A57" s="105" t="s">
        <v>326</v>
      </c>
      <c r="B57" s="106" t="s">
        <v>232</v>
      </c>
      <c r="C57" s="93">
        <f t="shared" si="2"/>
        <v>275</v>
      </c>
      <c r="D57" s="107"/>
      <c r="E57" s="93">
        <v>275</v>
      </c>
    </row>
    <row r="58" spans="1:5" ht="77.25" customHeight="1" x14ac:dyDescent="0.25">
      <c r="A58" s="105" t="s">
        <v>327</v>
      </c>
      <c r="B58" s="106" t="s">
        <v>233</v>
      </c>
      <c r="C58" s="93">
        <f t="shared" si="2"/>
        <v>40</v>
      </c>
      <c r="D58" s="108"/>
      <c r="E58" s="93">
        <v>40</v>
      </c>
    </row>
    <row r="59" spans="1:5" ht="38.25" customHeight="1" x14ac:dyDescent="0.25">
      <c r="A59" s="105" t="s">
        <v>328</v>
      </c>
      <c r="B59" s="101" t="s">
        <v>234</v>
      </c>
      <c r="C59" s="93">
        <f t="shared" si="2"/>
        <v>349</v>
      </c>
      <c r="D59" s="102">
        <v>349</v>
      </c>
      <c r="E59" s="94"/>
    </row>
    <row r="60" spans="1:5" ht="25.15" customHeight="1" x14ac:dyDescent="0.25">
      <c r="A60" s="105" t="s">
        <v>329</v>
      </c>
      <c r="B60" s="101" t="s">
        <v>330</v>
      </c>
      <c r="C60" s="93">
        <f t="shared" si="2"/>
        <v>1500</v>
      </c>
      <c r="D60" s="102">
        <v>1500</v>
      </c>
      <c r="E60" s="94"/>
    </row>
    <row r="61" spans="1:5" ht="24" customHeight="1" x14ac:dyDescent="0.25">
      <c r="A61" s="105" t="s">
        <v>331</v>
      </c>
      <c r="B61" s="101" t="s">
        <v>332</v>
      </c>
      <c r="C61" s="93">
        <f t="shared" si="2"/>
        <v>502</v>
      </c>
      <c r="D61" s="102">
        <v>402</v>
      </c>
      <c r="E61" s="94">
        <v>100</v>
      </c>
    </row>
    <row r="62" spans="1:5" ht="46.5" customHeight="1" x14ac:dyDescent="0.25">
      <c r="A62" s="105" t="s">
        <v>333</v>
      </c>
      <c r="B62" s="104" t="s">
        <v>334</v>
      </c>
      <c r="C62" s="93">
        <f t="shared" si="2"/>
        <v>370</v>
      </c>
      <c r="D62" s="102">
        <v>20</v>
      </c>
      <c r="E62" s="94">
        <v>350</v>
      </c>
    </row>
    <row r="63" spans="1:5" ht="30" customHeight="1" x14ac:dyDescent="0.25">
      <c r="A63" s="105" t="s">
        <v>335</v>
      </c>
      <c r="B63" s="104" t="s">
        <v>336</v>
      </c>
      <c r="C63" s="93">
        <f t="shared" si="2"/>
        <v>2000</v>
      </c>
      <c r="D63" s="102">
        <v>2000</v>
      </c>
      <c r="E63" s="94"/>
    </row>
    <row r="64" spans="1:5" ht="27.6" customHeight="1" x14ac:dyDescent="0.25">
      <c r="A64" s="105" t="s">
        <v>337</v>
      </c>
      <c r="B64" s="109" t="s">
        <v>338</v>
      </c>
      <c r="C64" s="93">
        <f t="shared" si="2"/>
        <v>1000</v>
      </c>
      <c r="D64" s="102">
        <v>750</v>
      </c>
      <c r="E64" s="94">
        <v>250</v>
      </c>
    </row>
    <row r="65" spans="1:5" ht="30.75" customHeight="1" x14ac:dyDescent="0.25">
      <c r="A65" s="105" t="s">
        <v>339</v>
      </c>
      <c r="B65" s="94" t="s">
        <v>340</v>
      </c>
      <c r="C65" s="93">
        <f t="shared" si="2"/>
        <v>300</v>
      </c>
      <c r="D65" s="102">
        <v>300</v>
      </c>
      <c r="E65" s="94"/>
    </row>
    <row r="66" spans="1:5" ht="28.5" customHeight="1" x14ac:dyDescent="0.25">
      <c r="A66" s="105" t="s">
        <v>341</v>
      </c>
      <c r="B66" s="94" t="s">
        <v>342</v>
      </c>
      <c r="C66" s="93">
        <f t="shared" si="2"/>
        <v>230</v>
      </c>
      <c r="D66" s="102">
        <v>230</v>
      </c>
      <c r="E66" s="94"/>
    </row>
    <row r="67" spans="1:5" ht="33" customHeight="1" x14ac:dyDescent="0.25">
      <c r="A67" s="86" t="s">
        <v>73</v>
      </c>
      <c r="B67" s="88" t="s">
        <v>343</v>
      </c>
      <c r="C67" s="90">
        <f t="shared" si="2"/>
        <v>0</v>
      </c>
      <c r="D67" s="90"/>
      <c r="E67" s="89"/>
    </row>
  </sheetData>
  <mergeCells count="13">
    <mergeCell ref="A8:A10"/>
    <mergeCell ref="B8:B10"/>
    <mergeCell ref="C8:C10"/>
    <mergeCell ref="D8:E8"/>
    <mergeCell ref="D9:D10"/>
    <mergeCell ref="E9:E10"/>
    <mergeCell ref="A7:B7"/>
    <mergeCell ref="D7:E7"/>
    <mergeCell ref="A5:E5"/>
    <mergeCell ref="A1:B1"/>
    <mergeCell ref="A4:E4"/>
    <mergeCell ref="A2:B2"/>
    <mergeCell ref="D1:E2"/>
  </mergeCells>
  <phoneticPr fontId="0" type="noConversion"/>
  <pageMargins left="0.70866141732283472" right="0.24" top="0.43307086614173229"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A4" sqref="A4:C4"/>
    </sheetView>
  </sheetViews>
  <sheetFormatPr defaultRowHeight="15" x14ac:dyDescent="0.25"/>
  <cols>
    <col min="1" max="1" width="5.7109375" style="187" customWidth="1"/>
    <col min="2" max="2" width="62.85546875" style="187" customWidth="1"/>
    <col min="3" max="3" width="17" style="187" customWidth="1"/>
    <col min="4" max="16384" width="9.140625" style="187"/>
  </cols>
  <sheetData>
    <row r="1" spans="1:3" ht="22.15" customHeight="1" x14ac:dyDescent="0.25">
      <c r="A1" s="215" t="s">
        <v>287</v>
      </c>
      <c r="B1" s="215"/>
      <c r="C1" s="274" t="s">
        <v>169</v>
      </c>
    </row>
    <row r="2" spans="1:3" ht="15.75" x14ac:dyDescent="0.25">
      <c r="A2" s="218" t="s">
        <v>178</v>
      </c>
      <c r="B2" s="218"/>
      <c r="C2" s="274"/>
    </row>
    <row r="3" spans="1:3" ht="15.75" x14ac:dyDescent="0.25">
      <c r="A3" s="62"/>
      <c r="B3" s="62"/>
      <c r="C3" s="51"/>
    </row>
    <row r="4" spans="1:3" ht="22.15" customHeight="1" x14ac:dyDescent="0.25">
      <c r="A4" s="240" t="s">
        <v>348</v>
      </c>
      <c r="B4" s="240"/>
      <c r="C4" s="240"/>
    </row>
    <row r="5" spans="1:3" ht="17.45" customHeight="1" x14ac:dyDescent="0.25">
      <c r="A5" s="239" t="s">
        <v>461</v>
      </c>
      <c r="B5" s="239"/>
      <c r="C5" s="239"/>
    </row>
    <row r="6" spans="1:3" ht="36" customHeight="1" x14ac:dyDescent="0.25">
      <c r="A6" s="110"/>
      <c r="B6" s="73"/>
      <c r="C6" s="188" t="s">
        <v>2</v>
      </c>
    </row>
    <row r="7" spans="1:3" ht="28.15" customHeight="1" x14ac:dyDescent="0.25">
      <c r="A7" s="53" t="s">
        <v>3</v>
      </c>
      <c r="B7" s="53" t="s">
        <v>61</v>
      </c>
      <c r="C7" s="53" t="s">
        <v>76</v>
      </c>
    </row>
    <row r="8" spans="1:3" ht="22.15" customHeight="1" x14ac:dyDescent="0.25">
      <c r="A8" s="112"/>
      <c r="B8" s="113" t="s">
        <v>345</v>
      </c>
      <c r="C8" s="114">
        <f>C9+C10+C33</f>
        <v>156944</v>
      </c>
    </row>
    <row r="9" spans="1:3" ht="22.15" customHeight="1" x14ac:dyDescent="0.25">
      <c r="A9" s="112" t="s">
        <v>5</v>
      </c>
      <c r="B9" s="113" t="s">
        <v>346</v>
      </c>
      <c r="C9" s="115">
        <v>21278</v>
      </c>
    </row>
    <row r="10" spans="1:3" ht="22.15" customHeight="1" x14ac:dyDescent="0.25">
      <c r="A10" s="112" t="s">
        <v>6</v>
      </c>
      <c r="B10" s="113" t="s">
        <v>77</v>
      </c>
      <c r="C10" s="115">
        <f>C11+C13+C32</f>
        <v>135666</v>
      </c>
    </row>
    <row r="11" spans="1:3" ht="22.15" customHeight="1" x14ac:dyDescent="0.25">
      <c r="A11" s="112" t="s">
        <v>8</v>
      </c>
      <c r="B11" s="113" t="s">
        <v>22</v>
      </c>
      <c r="C11" s="115">
        <f>C12</f>
        <v>3400</v>
      </c>
    </row>
    <row r="12" spans="1:3" ht="22.15" customHeight="1" x14ac:dyDescent="0.25">
      <c r="A12" s="91" t="s">
        <v>10</v>
      </c>
      <c r="B12" s="95" t="s">
        <v>69</v>
      </c>
      <c r="C12" s="116">
        <v>3400</v>
      </c>
    </row>
    <row r="13" spans="1:3" ht="22.15" customHeight="1" x14ac:dyDescent="0.25">
      <c r="A13" s="86" t="s">
        <v>13</v>
      </c>
      <c r="B13" s="88" t="s">
        <v>23</v>
      </c>
      <c r="C13" s="117">
        <f>SUM(C14:C20)+C25+C28+C30+C31+C29+1</f>
        <v>129577.26000000001</v>
      </c>
    </row>
    <row r="14" spans="1:3" ht="22.15" customHeight="1" x14ac:dyDescent="0.25">
      <c r="A14" s="91">
        <v>1</v>
      </c>
      <c r="B14" s="118" t="s">
        <v>195</v>
      </c>
      <c r="C14" s="116">
        <v>4085</v>
      </c>
    </row>
    <row r="15" spans="1:3" ht="22.15" customHeight="1" x14ac:dyDescent="0.25">
      <c r="A15" s="91">
        <v>2</v>
      </c>
      <c r="B15" s="118" t="s">
        <v>67</v>
      </c>
      <c r="C15" s="116">
        <v>91919</v>
      </c>
    </row>
    <row r="16" spans="1:3" ht="22.15" customHeight="1" x14ac:dyDescent="0.25">
      <c r="A16" s="91">
        <v>3</v>
      </c>
      <c r="B16" s="118" t="s">
        <v>196</v>
      </c>
      <c r="C16" s="116">
        <v>597</v>
      </c>
    </row>
    <row r="17" spans="1:3" ht="22.15" customHeight="1" x14ac:dyDescent="0.25">
      <c r="A17" s="91">
        <v>4</v>
      </c>
      <c r="B17" s="118" t="s">
        <v>197</v>
      </c>
      <c r="C17" s="116">
        <v>395</v>
      </c>
    </row>
    <row r="18" spans="1:3" ht="22.15" customHeight="1" x14ac:dyDescent="0.25">
      <c r="A18" s="91">
        <v>5</v>
      </c>
      <c r="B18" s="118" t="s">
        <v>198</v>
      </c>
      <c r="C18" s="116">
        <v>253</v>
      </c>
    </row>
    <row r="19" spans="1:3" ht="22.15" customHeight="1" x14ac:dyDescent="0.25">
      <c r="A19" s="91">
        <v>6</v>
      </c>
      <c r="B19" s="118" t="s">
        <v>199</v>
      </c>
      <c r="C19" s="116">
        <v>8539</v>
      </c>
    </row>
    <row r="20" spans="1:3" ht="22.15" customHeight="1" x14ac:dyDescent="0.25">
      <c r="A20" s="91">
        <v>7</v>
      </c>
      <c r="B20" s="118" t="s">
        <v>200</v>
      </c>
      <c r="C20" s="116">
        <f>SUM(C21:C24)</f>
        <v>18779.260000000002</v>
      </c>
    </row>
    <row r="21" spans="1:3" ht="22.15" customHeight="1" x14ac:dyDescent="0.25">
      <c r="A21" s="91" t="s">
        <v>160</v>
      </c>
      <c r="B21" s="118" t="s">
        <v>201</v>
      </c>
      <c r="C21" s="116">
        <v>6265</v>
      </c>
    </row>
    <row r="22" spans="1:3" ht="22.15" customHeight="1" x14ac:dyDescent="0.25">
      <c r="A22" s="91" t="s">
        <v>161</v>
      </c>
      <c r="B22" s="118" t="s">
        <v>202</v>
      </c>
      <c r="C22" s="116">
        <f>8273-122.74</f>
        <v>8150.26</v>
      </c>
    </row>
    <row r="23" spans="1:3" ht="22.15" customHeight="1" x14ac:dyDescent="0.25">
      <c r="A23" s="91" t="s">
        <v>203</v>
      </c>
      <c r="B23" s="118" t="s">
        <v>204</v>
      </c>
      <c r="C23" s="116">
        <v>2851</v>
      </c>
    </row>
    <row r="24" spans="1:3" ht="22.15" customHeight="1" x14ac:dyDescent="0.25">
      <c r="A24" s="91" t="s">
        <v>205</v>
      </c>
      <c r="B24" s="118" t="s">
        <v>206</v>
      </c>
      <c r="C24" s="116">
        <f>1563-50</f>
        <v>1513</v>
      </c>
    </row>
    <row r="25" spans="1:3" ht="22.15" customHeight="1" x14ac:dyDescent="0.25">
      <c r="A25" s="91">
        <v>8</v>
      </c>
      <c r="B25" s="118" t="s">
        <v>207</v>
      </c>
      <c r="C25" s="116">
        <f>C26+C27</f>
        <v>689</v>
      </c>
    </row>
    <row r="26" spans="1:3" ht="22.15" customHeight="1" x14ac:dyDescent="0.25">
      <c r="A26" s="91" t="s">
        <v>160</v>
      </c>
      <c r="B26" s="118" t="s">
        <v>208</v>
      </c>
      <c r="C26" s="116">
        <f>539</f>
        <v>539</v>
      </c>
    </row>
    <row r="27" spans="1:3" ht="22.15" customHeight="1" x14ac:dyDescent="0.25">
      <c r="A27" s="91" t="s">
        <v>161</v>
      </c>
      <c r="B27" s="118" t="s">
        <v>209</v>
      </c>
      <c r="C27" s="116">
        <f>150</f>
        <v>150</v>
      </c>
    </row>
    <row r="28" spans="1:3" ht="22.15" customHeight="1" x14ac:dyDescent="0.25">
      <c r="A28" s="91">
        <v>9</v>
      </c>
      <c r="B28" s="118" t="s">
        <v>210</v>
      </c>
      <c r="C28" s="116">
        <v>1500</v>
      </c>
    </row>
    <row r="29" spans="1:3" ht="22.15" customHeight="1" x14ac:dyDescent="0.25">
      <c r="A29" s="91">
        <v>10</v>
      </c>
      <c r="B29" s="118" t="s">
        <v>347</v>
      </c>
      <c r="C29" s="116">
        <v>173</v>
      </c>
    </row>
    <row r="30" spans="1:3" ht="22.15" customHeight="1" x14ac:dyDescent="0.25">
      <c r="A30" s="91">
        <v>11</v>
      </c>
      <c r="B30" s="118" t="s">
        <v>211</v>
      </c>
      <c r="C30" s="116">
        <v>647</v>
      </c>
    </row>
    <row r="31" spans="1:3" ht="34.5" customHeight="1" x14ac:dyDescent="0.25">
      <c r="A31" s="91">
        <v>12</v>
      </c>
      <c r="B31" s="118" t="s">
        <v>212</v>
      </c>
      <c r="C31" s="116">
        <v>2000</v>
      </c>
    </row>
    <row r="32" spans="1:3" ht="24" customHeight="1" x14ac:dyDescent="0.25">
      <c r="A32" s="86" t="s">
        <v>17</v>
      </c>
      <c r="B32" s="99" t="s">
        <v>24</v>
      </c>
      <c r="C32" s="117">
        <f>2566+122.74</f>
        <v>2688.74</v>
      </c>
    </row>
    <row r="33" spans="1:3" ht="22.15" customHeight="1" x14ac:dyDescent="0.25">
      <c r="A33" s="112" t="s">
        <v>73</v>
      </c>
      <c r="B33" s="113" t="s">
        <v>74</v>
      </c>
      <c r="C33" s="119"/>
    </row>
    <row r="34" spans="1:3" ht="22.15" customHeight="1" x14ac:dyDescent="0.25">
      <c r="A34" s="51"/>
      <c r="B34" s="51"/>
      <c r="C34" s="51"/>
    </row>
  </sheetData>
  <mergeCells count="5">
    <mergeCell ref="A5:C5"/>
    <mergeCell ref="A1:B1"/>
    <mergeCell ref="A4:C4"/>
    <mergeCell ref="A2:B2"/>
    <mergeCell ref="C1:C2"/>
  </mergeCells>
  <phoneticPr fontId="0" type="noConversion"/>
  <pageMargins left="0.85" right="0.35" top="0.46" bottom="0.37"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D6" sqref="D6:D7"/>
    </sheetView>
  </sheetViews>
  <sheetFormatPr defaultColWidth="8.85546875" defaultRowHeight="15" x14ac:dyDescent="0.25"/>
  <cols>
    <col min="1" max="1" width="5.140625" style="51" customWidth="1"/>
    <col min="2" max="2" width="42.28515625" style="51" customWidth="1"/>
    <col min="3" max="3" width="14.140625" style="51" customWidth="1"/>
    <col min="4" max="4" width="12" style="51" customWidth="1"/>
    <col min="5" max="5" width="13.7109375" style="51" customWidth="1"/>
    <col min="6" max="6" width="11.7109375" style="51" customWidth="1"/>
    <col min="7" max="7" width="9.42578125" style="51" customWidth="1"/>
    <col min="8" max="8" width="11.5703125" style="51" customWidth="1"/>
    <col min="9" max="9" width="8.140625" style="51" customWidth="1"/>
    <col min="10" max="10" width="11.42578125" style="51" customWidth="1"/>
    <col min="11" max="11" width="8.5703125" style="51" customWidth="1"/>
    <col min="12" max="16384" width="8.85546875" style="51"/>
  </cols>
  <sheetData>
    <row r="1" spans="1:11" ht="21.6" customHeight="1" x14ac:dyDescent="0.25">
      <c r="A1" s="215" t="s">
        <v>286</v>
      </c>
      <c r="B1" s="215"/>
      <c r="J1" s="274" t="s">
        <v>170</v>
      </c>
      <c r="K1" s="274"/>
    </row>
    <row r="2" spans="1:11" ht="14.45" customHeight="1" x14ac:dyDescent="0.25">
      <c r="A2" s="218" t="s">
        <v>178</v>
      </c>
      <c r="B2" s="218"/>
      <c r="J2" s="274"/>
      <c r="K2" s="274"/>
    </row>
    <row r="3" spans="1:11" ht="34.15" customHeight="1" x14ac:dyDescent="0.25">
      <c r="A3" s="245" t="s">
        <v>366</v>
      </c>
      <c r="B3" s="245"/>
      <c r="C3" s="245"/>
      <c r="D3" s="245"/>
      <c r="E3" s="245"/>
      <c r="F3" s="245"/>
      <c r="G3" s="245"/>
      <c r="H3" s="245"/>
      <c r="I3" s="245"/>
      <c r="J3" s="245"/>
      <c r="K3" s="245"/>
    </row>
    <row r="4" spans="1:11" ht="18" customHeight="1" x14ac:dyDescent="0.25">
      <c r="A4" s="212" t="s">
        <v>462</v>
      </c>
      <c r="B4" s="212"/>
      <c r="C4" s="212"/>
      <c r="D4" s="212"/>
      <c r="E4" s="212"/>
      <c r="F4" s="212"/>
      <c r="G4" s="212"/>
      <c r="H4" s="212"/>
      <c r="I4" s="212"/>
      <c r="J4" s="212"/>
      <c r="K4" s="212"/>
    </row>
    <row r="5" spans="1:11" ht="29.45" customHeight="1" x14ac:dyDescent="0.25">
      <c r="A5" s="121"/>
      <c r="J5" s="242" t="s">
        <v>2</v>
      </c>
      <c r="K5" s="242"/>
    </row>
    <row r="6" spans="1:11" ht="26.45" customHeight="1" x14ac:dyDescent="0.25">
      <c r="A6" s="229" t="s">
        <v>3</v>
      </c>
      <c r="B6" s="229" t="s">
        <v>87</v>
      </c>
      <c r="C6" s="229" t="s">
        <v>88</v>
      </c>
      <c r="D6" s="243" t="s">
        <v>89</v>
      </c>
      <c r="E6" s="243" t="s">
        <v>90</v>
      </c>
      <c r="F6" s="229" t="s">
        <v>91</v>
      </c>
      <c r="G6" s="229" t="s">
        <v>92</v>
      </c>
      <c r="H6" s="229" t="s">
        <v>93</v>
      </c>
      <c r="I6" s="229"/>
      <c r="J6" s="229"/>
      <c r="K6" s="243" t="s">
        <v>94</v>
      </c>
    </row>
    <row r="7" spans="1:11" ht="80.45" customHeight="1" x14ac:dyDescent="0.25">
      <c r="A7" s="229"/>
      <c r="B7" s="229"/>
      <c r="C7" s="229"/>
      <c r="D7" s="243"/>
      <c r="E7" s="243"/>
      <c r="F7" s="229"/>
      <c r="G7" s="229"/>
      <c r="H7" s="76" t="s">
        <v>95</v>
      </c>
      <c r="I7" s="76" t="s">
        <v>96</v>
      </c>
      <c r="J7" s="122" t="s">
        <v>97</v>
      </c>
      <c r="K7" s="243"/>
    </row>
    <row r="8" spans="1:11" ht="15.6" customHeight="1" x14ac:dyDescent="0.25">
      <c r="A8" s="58" t="s">
        <v>5</v>
      </c>
      <c r="B8" s="58" t="s">
        <v>6</v>
      </c>
      <c r="C8" s="58">
        <v>1</v>
      </c>
      <c r="D8" s="58">
        <v>2</v>
      </c>
      <c r="E8" s="58">
        <v>3</v>
      </c>
      <c r="F8" s="58">
        <v>4</v>
      </c>
      <c r="G8" s="58">
        <v>5</v>
      </c>
      <c r="H8" s="58">
        <v>6</v>
      </c>
      <c r="I8" s="58">
        <v>7</v>
      </c>
      <c r="J8" s="58">
        <v>8</v>
      </c>
      <c r="K8" s="58">
        <v>9</v>
      </c>
    </row>
    <row r="9" spans="1:11" ht="25.9" customHeight="1" x14ac:dyDescent="0.25">
      <c r="A9" s="16"/>
      <c r="B9" s="52" t="s">
        <v>98</v>
      </c>
      <c r="C9" s="64">
        <f>SUM(C10:C30)</f>
        <v>153683120.20540002</v>
      </c>
      <c r="D9" s="64">
        <f t="shared" ref="D9:K9" si="0">SUM(D10:D30)</f>
        <v>3400000</v>
      </c>
      <c r="E9" s="64">
        <f t="shared" si="0"/>
        <v>140206326.20540002</v>
      </c>
      <c r="F9" s="64">
        <f t="shared" si="0"/>
        <v>2688794</v>
      </c>
      <c r="G9" s="64">
        <f t="shared" si="0"/>
        <v>0</v>
      </c>
      <c r="H9" s="64">
        <f t="shared" si="0"/>
        <v>7388000</v>
      </c>
      <c r="I9" s="64">
        <f t="shared" si="0"/>
        <v>0</v>
      </c>
      <c r="J9" s="64">
        <f t="shared" si="0"/>
        <v>7388000</v>
      </c>
      <c r="K9" s="64">
        <f t="shared" si="0"/>
        <v>0</v>
      </c>
    </row>
    <row r="10" spans="1:11" ht="25.9" customHeight="1" x14ac:dyDescent="0.25">
      <c r="A10" s="127">
        <v>1</v>
      </c>
      <c r="B10" s="128" t="s">
        <v>349</v>
      </c>
      <c r="C10" s="68">
        <f>SUM(D10:G10)+H10+K10</f>
        <v>8190477.5999999996</v>
      </c>
      <c r="D10" s="68"/>
      <c r="E10" s="68">
        <f>8313217.6-122740</f>
        <v>8190477.5999999996</v>
      </c>
      <c r="F10" s="68"/>
      <c r="G10" s="68"/>
      <c r="H10" s="123">
        <f t="shared" ref="H10:H47" si="1">I10+J10</f>
        <v>0</v>
      </c>
      <c r="I10" s="124"/>
      <c r="J10" s="124"/>
      <c r="K10" s="125"/>
    </row>
    <row r="11" spans="1:11" ht="25.9" customHeight="1" x14ac:dyDescent="0.25">
      <c r="A11" s="127">
        <v>2</v>
      </c>
      <c r="B11" s="128" t="s">
        <v>235</v>
      </c>
      <c r="C11" s="68">
        <f t="shared" ref="C11:C45" si="2">SUM(D11:G11)+H11+K11</f>
        <v>1027269</v>
      </c>
      <c r="D11" s="68"/>
      <c r="E11" s="68">
        <v>1027269</v>
      </c>
      <c r="F11" s="68"/>
      <c r="G11" s="68"/>
      <c r="H11" s="123">
        <f t="shared" si="1"/>
        <v>0</v>
      </c>
      <c r="I11" s="124"/>
      <c r="J11" s="124"/>
      <c r="K11" s="125"/>
    </row>
    <row r="12" spans="1:11" ht="25.9" customHeight="1" x14ac:dyDescent="0.25">
      <c r="A12" s="127">
        <v>3</v>
      </c>
      <c r="B12" s="128" t="s">
        <v>236</v>
      </c>
      <c r="C12" s="68">
        <f t="shared" si="2"/>
        <v>390688.47</v>
      </c>
      <c r="D12" s="68"/>
      <c r="E12" s="68">
        <v>390688.47</v>
      </c>
      <c r="F12" s="68"/>
      <c r="G12" s="68"/>
      <c r="H12" s="123">
        <f t="shared" si="1"/>
        <v>0</v>
      </c>
      <c r="I12" s="124"/>
      <c r="J12" s="124"/>
      <c r="K12" s="125"/>
    </row>
    <row r="13" spans="1:11" ht="25.9" customHeight="1" x14ac:dyDescent="0.25">
      <c r="A13" s="127">
        <v>4</v>
      </c>
      <c r="B13" s="128" t="s">
        <v>237</v>
      </c>
      <c r="C13" s="68">
        <f t="shared" si="2"/>
        <v>1430734.48</v>
      </c>
      <c r="D13" s="68"/>
      <c r="E13" s="68">
        <v>1430734.48</v>
      </c>
      <c r="F13" s="68"/>
      <c r="G13" s="68"/>
      <c r="H13" s="123">
        <f t="shared" si="1"/>
        <v>0</v>
      </c>
      <c r="I13" s="124"/>
      <c r="J13" s="124"/>
      <c r="K13" s="125"/>
    </row>
    <row r="14" spans="1:11" ht="25.9" customHeight="1" x14ac:dyDescent="0.25">
      <c r="A14" s="127">
        <v>5</v>
      </c>
      <c r="B14" s="128" t="s">
        <v>238</v>
      </c>
      <c r="C14" s="68">
        <f t="shared" si="2"/>
        <v>1308134</v>
      </c>
      <c r="D14" s="68"/>
      <c r="E14" s="68">
        <v>1308134</v>
      </c>
      <c r="F14" s="68"/>
      <c r="G14" s="68"/>
      <c r="H14" s="123">
        <f t="shared" si="1"/>
        <v>0</v>
      </c>
      <c r="I14" s="124"/>
      <c r="J14" s="124"/>
      <c r="K14" s="125"/>
    </row>
    <row r="15" spans="1:11" ht="25.9" customHeight="1" x14ac:dyDescent="0.25">
      <c r="A15" s="127">
        <v>6</v>
      </c>
      <c r="B15" s="128" t="s">
        <v>239</v>
      </c>
      <c r="C15" s="68">
        <f t="shared" si="2"/>
        <v>93054713</v>
      </c>
      <c r="D15" s="68"/>
      <c r="E15" s="68">
        <v>93054713</v>
      </c>
      <c r="F15" s="68"/>
      <c r="G15" s="68"/>
      <c r="H15" s="123">
        <f t="shared" si="1"/>
        <v>0</v>
      </c>
      <c r="I15" s="124"/>
      <c r="J15" s="124"/>
      <c r="K15" s="125"/>
    </row>
    <row r="16" spans="1:11" ht="25.9" customHeight="1" x14ac:dyDescent="0.25">
      <c r="A16" s="127">
        <v>7</v>
      </c>
      <c r="B16" s="128" t="s">
        <v>240</v>
      </c>
      <c r="C16" s="68">
        <f t="shared" si="2"/>
        <v>348841.25</v>
      </c>
      <c r="D16" s="68"/>
      <c r="E16" s="68">
        <v>348841.25</v>
      </c>
      <c r="F16" s="68"/>
      <c r="G16" s="68"/>
      <c r="H16" s="123">
        <f t="shared" si="1"/>
        <v>0</v>
      </c>
      <c r="I16" s="124"/>
      <c r="J16" s="124"/>
      <c r="K16" s="125"/>
    </row>
    <row r="17" spans="1:11" ht="25.9" customHeight="1" x14ac:dyDescent="0.25">
      <c r="A17" s="127">
        <v>8</v>
      </c>
      <c r="B17" s="128" t="s">
        <v>241</v>
      </c>
      <c r="C17" s="68">
        <f t="shared" si="2"/>
        <v>729422.69</v>
      </c>
      <c r="D17" s="68"/>
      <c r="E17" s="68">
        <v>729422.69</v>
      </c>
      <c r="F17" s="68"/>
      <c r="G17" s="68"/>
      <c r="H17" s="123">
        <f t="shared" si="1"/>
        <v>0</v>
      </c>
      <c r="I17" s="124"/>
      <c r="J17" s="124"/>
      <c r="K17" s="125"/>
    </row>
    <row r="18" spans="1:11" ht="25.9" customHeight="1" x14ac:dyDescent="0.25">
      <c r="A18" s="127">
        <v>9</v>
      </c>
      <c r="B18" s="128" t="s">
        <v>242</v>
      </c>
      <c r="C18" s="68">
        <f t="shared" si="2"/>
        <v>9644800</v>
      </c>
      <c r="D18" s="68"/>
      <c r="E18" s="68">
        <v>9644800</v>
      </c>
      <c r="F18" s="68"/>
      <c r="G18" s="68"/>
      <c r="H18" s="123">
        <f t="shared" si="1"/>
        <v>0</v>
      </c>
      <c r="I18" s="124"/>
      <c r="J18" s="124"/>
      <c r="K18" s="125"/>
    </row>
    <row r="19" spans="1:11" ht="25.9" customHeight="1" x14ac:dyDescent="0.25">
      <c r="A19" s="127">
        <v>10</v>
      </c>
      <c r="B19" s="128" t="s">
        <v>243</v>
      </c>
      <c r="C19" s="68">
        <f t="shared" si="2"/>
        <v>718658.8753999999</v>
      </c>
      <c r="D19" s="68"/>
      <c r="E19" s="68">
        <v>718658.8753999999</v>
      </c>
      <c r="F19" s="68"/>
      <c r="G19" s="68"/>
      <c r="H19" s="123">
        <f t="shared" si="1"/>
        <v>0</v>
      </c>
      <c r="I19" s="124"/>
      <c r="J19" s="124"/>
      <c r="K19" s="125"/>
    </row>
    <row r="20" spans="1:11" ht="25.9" customHeight="1" x14ac:dyDescent="0.25">
      <c r="A20" s="127">
        <v>11</v>
      </c>
      <c r="B20" s="128" t="s">
        <v>244</v>
      </c>
      <c r="C20" s="68">
        <f t="shared" si="2"/>
        <v>1024933.33</v>
      </c>
      <c r="D20" s="68"/>
      <c r="E20" s="68">
        <v>1024933.33</v>
      </c>
      <c r="F20" s="68"/>
      <c r="G20" s="68"/>
      <c r="H20" s="123">
        <f t="shared" si="1"/>
        <v>0</v>
      </c>
      <c r="I20" s="124"/>
      <c r="J20" s="124"/>
      <c r="K20" s="125"/>
    </row>
    <row r="21" spans="1:11" ht="25.9" customHeight="1" x14ac:dyDescent="0.25">
      <c r="A21" s="127">
        <v>12</v>
      </c>
      <c r="B21" s="128" t="s">
        <v>245</v>
      </c>
      <c r="C21" s="68">
        <f t="shared" si="2"/>
        <v>394872.53</v>
      </c>
      <c r="D21" s="68"/>
      <c r="E21" s="68">
        <v>394872.53</v>
      </c>
      <c r="F21" s="68"/>
      <c r="G21" s="68"/>
      <c r="H21" s="123">
        <f t="shared" si="1"/>
        <v>0</v>
      </c>
      <c r="I21" s="124"/>
      <c r="J21" s="124"/>
      <c r="K21" s="125"/>
    </row>
    <row r="22" spans="1:11" ht="25.9" customHeight="1" x14ac:dyDescent="0.25">
      <c r="A22" s="127">
        <v>13</v>
      </c>
      <c r="B22" s="128" t="s">
        <v>246</v>
      </c>
      <c r="C22" s="68">
        <f t="shared" si="2"/>
        <v>850171.08</v>
      </c>
      <c r="D22" s="68"/>
      <c r="E22" s="68">
        <v>850171.08</v>
      </c>
      <c r="F22" s="68"/>
      <c r="G22" s="68"/>
      <c r="H22" s="123">
        <f t="shared" si="1"/>
        <v>0</v>
      </c>
      <c r="I22" s="124"/>
      <c r="J22" s="124"/>
      <c r="K22" s="125"/>
    </row>
    <row r="23" spans="1:11" ht="25.9" customHeight="1" x14ac:dyDescent="0.25">
      <c r="A23" s="127">
        <v>14</v>
      </c>
      <c r="B23" s="128" t="s">
        <v>247</v>
      </c>
      <c r="C23" s="68">
        <f t="shared" si="2"/>
        <v>352252.18</v>
      </c>
      <c r="D23" s="68"/>
      <c r="E23" s="68">
        <v>352252.18</v>
      </c>
      <c r="F23" s="68"/>
      <c r="G23" s="68"/>
      <c r="H23" s="123">
        <f t="shared" si="1"/>
        <v>0</v>
      </c>
      <c r="I23" s="124"/>
      <c r="J23" s="124"/>
      <c r="K23" s="125"/>
    </row>
    <row r="24" spans="1:11" ht="25.9" customHeight="1" x14ac:dyDescent="0.25">
      <c r="A24" s="127">
        <v>15</v>
      </c>
      <c r="B24" s="128" t="s">
        <v>248</v>
      </c>
      <c r="C24" s="68">
        <f t="shared" si="2"/>
        <v>299369.2</v>
      </c>
      <c r="D24" s="68"/>
      <c r="E24" s="68">
        <v>299369.2</v>
      </c>
      <c r="F24" s="68"/>
      <c r="G24" s="68"/>
      <c r="H24" s="123">
        <f t="shared" si="1"/>
        <v>0</v>
      </c>
      <c r="I24" s="124"/>
      <c r="J24" s="124"/>
      <c r="K24" s="125"/>
    </row>
    <row r="25" spans="1:11" ht="25.9" customHeight="1" x14ac:dyDescent="0.25">
      <c r="A25" s="127">
        <v>16</v>
      </c>
      <c r="B25" s="128" t="s">
        <v>249</v>
      </c>
      <c r="C25" s="68">
        <f t="shared" si="2"/>
        <v>2562014.84</v>
      </c>
      <c r="D25" s="68"/>
      <c r="E25" s="68">
        <v>2562014.84</v>
      </c>
      <c r="F25" s="68"/>
      <c r="G25" s="68"/>
      <c r="H25" s="123">
        <f t="shared" si="1"/>
        <v>0</v>
      </c>
      <c r="I25" s="124"/>
      <c r="J25" s="124"/>
      <c r="K25" s="125"/>
    </row>
    <row r="26" spans="1:11" ht="25.9" customHeight="1" x14ac:dyDescent="0.25">
      <c r="A26" s="127">
        <v>17</v>
      </c>
      <c r="B26" s="128" t="s">
        <v>350</v>
      </c>
      <c r="C26" s="68">
        <f t="shared" si="2"/>
        <v>374482.68</v>
      </c>
      <c r="D26" s="68"/>
      <c r="E26" s="68">
        <v>374482.68</v>
      </c>
      <c r="F26" s="68"/>
      <c r="G26" s="68"/>
      <c r="H26" s="123">
        <f t="shared" si="1"/>
        <v>0</v>
      </c>
      <c r="I26" s="124"/>
      <c r="J26" s="124"/>
      <c r="K26" s="125"/>
    </row>
    <row r="27" spans="1:11" ht="25.9" customHeight="1" x14ac:dyDescent="0.25">
      <c r="A27" s="127">
        <v>18</v>
      </c>
      <c r="B27" s="128" t="s">
        <v>250</v>
      </c>
      <c r="C27" s="68">
        <f t="shared" si="2"/>
        <v>302000</v>
      </c>
      <c r="D27" s="68"/>
      <c r="E27" s="68">
        <v>302000</v>
      </c>
      <c r="F27" s="68"/>
      <c r="G27" s="68"/>
      <c r="H27" s="123">
        <f t="shared" si="1"/>
        <v>0</v>
      </c>
      <c r="I27" s="124"/>
      <c r="J27" s="124"/>
      <c r="K27" s="125"/>
    </row>
    <row r="28" spans="1:11" ht="25.9" customHeight="1" x14ac:dyDescent="0.25">
      <c r="A28" s="127">
        <v>19</v>
      </c>
      <c r="B28" s="129" t="s">
        <v>351</v>
      </c>
      <c r="C28" s="68">
        <f t="shared" si="2"/>
        <v>1388000</v>
      </c>
      <c r="D28" s="68"/>
      <c r="E28" s="68">
        <v>1388000</v>
      </c>
      <c r="F28" s="68"/>
      <c r="G28" s="68"/>
      <c r="H28" s="123">
        <f t="shared" si="1"/>
        <v>0</v>
      </c>
      <c r="I28" s="124"/>
      <c r="J28" s="124"/>
      <c r="K28" s="125"/>
    </row>
    <row r="29" spans="1:11" ht="46.5" customHeight="1" x14ac:dyDescent="0.25">
      <c r="A29" s="127">
        <v>20</v>
      </c>
      <c r="B29" s="129" t="s">
        <v>352</v>
      </c>
      <c r="C29" s="68">
        <f t="shared" si="2"/>
        <v>150000</v>
      </c>
      <c r="D29" s="68"/>
      <c r="E29" s="68">
        <v>150000</v>
      </c>
      <c r="F29" s="68"/>
      <c r="G29" s="68"/>
      <c r="H29" s="123">
        <f t="shared" si="1"/>
        <v>0</v>
      </c>
      <c r="I29" s="124"/>
      <c r="J29" s="124"/>
      <c r="K29" s="125"/>
    </row>
    <row r="30" spans="1:11" ht="48" customHeight="1" x14ac:dyDescent="0.25">
      <c r="A30" s="127">
        <v>21</v>
      </c>
      <c r="B30" s="129" t="s">
        <v>353</v>
      </c>
      <c r="C30" s="68">
        <f>SUM(C31:C47)</f>
        <v>29141285</v>
      </c>
      <c r="D30" s="68">
        <f t="shared" ref="D30:K30" si="3">SUM(D31:D47)</f>
        <v>3400000</v>
      </c>
      <c r="E30" s="68">
        <f t="shared" si="3"/>
        <v>15664491</v>
      </c>
      <c r="F30" s="68">
        <f t="shared" si="3"/>
        <v>2688794</v>
      </c>
      <c r="G30" s="68">
        <f t="shared" si="3"/>
        <v>0</v>
      </c>
      <c r="H30" s="68">
        <f t="shared" si="3"/>
        <v>7388000</v>
      </c>
      <c r="I30" s="68">
        <f t="shared" si="3"/>
        <v>0</v>
      </c>
      <c r="J30" s="68">
        <f t="shared" si="3"/>
        <v>7388000</v>
      </c>
      <c r="K30" s="68">
        <f t="shared" si="3"/>
        <v>0</v>
      </c>
    </row>
    <row r="31" spans="1:11" ht="31.9" customHeight="1" x14ac:dyDescent="0.25">
      <c r="A31" s="127" t="s">
        <v>10</v>
      </c>
      <c r="B31" s="130" t="s">
        <v>251</v>
      </c>
      <c r="C31" s="68">
        <f t="shared" si="2"/>
        <v>713181</v>
      </c>
      <c r="D31" s="68"/>
      <c r="E31" s="68">
        <v>713181</v>
      </c>
      <c r="F31" s="68"/>
      <c r="G31" s="68"/>
      <c r="H31" s="123">
        <f t="shared" si="1"/>
        <v>0</v>
      </c>
      <c r="I31" s="124"/>
      <c r="J31" s="124"/>
      <c r="K31" s="125"/>
    </row>
    <row r="32" spans="1:11" ht="25.5" customHeight="1" x14ac:dyDescent="0.25">
      <c r="A32" s="127" t="s">
        <v>10</v>
      </c>
      <c r="B32" s="131" t="s">
        <v>354</v>
      </c>
      <c r="C32" s="68">
        <f t="shared" si="2"/>
        <v>2000000</v>
      </c>
      <c r="D32" s="68"/>
      <c r="E32" s="68">
        <v>2000000</v>
      </c>
      <c r="F32" s="68"/>
      <c r="G32" s="68"/>
      <c r="H32" s="123">
        <f t="shared" si="1"/>
        <v>0</v>
      </c>
      <c r="I32" s="124"/>
      <c r="J32" s="124"/>
      <c r="K32" s="125"/>
    </row>
    <row r="33" spans="1:11" ht="23.25" customHeight="1" x14ac:dyDescent="0.25">
      <c r="A33" s="127" t="s">
        <v>10</v>
      </c>
      <c r="B33" s="131" t="s">
        <v>355</v>
      </c>
      <c r="C33" s="68">
        <f t="shared" si="2"/>
        <v>1395000</v>
      </c>
      <c r="D33" s="68"/>
      <c r="E33" s="68">
        <v>1395000</v>
      </c>
      <c r="F33" s="68"/>
      <c r="G33" s="68"/>
      <c r="H33" s="123">
        <f t="shared" si="1"/>
        <v>0</v>
      </c>
      <c r="I33" s="124"/>
      <c r="J33" s="124"/>
      <c r="K33" s="125"/>
    </row>
    <row r="34" spans="1:11" ht="49.5" customHeight="1" x14ac:dyDescent="0.25">
      <c r="A34" s="127" t="s">
        <v>10</v>
      </c>
      <c r="B34" s="132" t="s">
        <v>356</v>
      </c>
      <c r="C34" s="68">
        <f t="shared" si="2"/>
        <v>1513310</v>
      </c>
      <c r="D34" s="68"/>
      <c r="E34" s="68">
        <v>1513310</v>
      </c>
      <c r="F34" s="68"/>
      <c r="G34" s="68"/>
      <c r="H34" s="123">
        <f t="shared" si="1"/>
        <v>0</v>
      </c>
      <c r="I34" s="124"/>
      <c r="J34" s="124"/>
      <c r="K34" s="125"/>
    </row>
    <row r="35" spans="1:11" ht="23.25" customHeight="1" x14ac:dyDescent="0.25">
      <c r="A35" s="127" t="s">
        <v>10</v>
      </c>
      <c r="B35" s="128" t="s">
        <v>210</v>
      </c>
      <c r="C35" s="68">
        <f t="shared" si="2"/>
        <v>1500000</v>
      </c>
      <c r="D35" s="68"/>
      <c r="E35" s="68">
        <v>1500000</v>
      </c>
      <c r="F35" s="68"/>
      <c r="G35" s="68"/>
      <c r="H35" s="123">
        <f t="shared" si="1"/>
        <v>0</v>
      </c>
      <c r="I35" s="124"/>
      <c r="J35" s="124"/>
      <c r="K35" s="125"/>
    </row>
    <row r="36" spans="1:11" ht="45.75" customHeight="1" x14ac:dyDescent="0.25">
      <c r="A36" s="127" t="s">
        <v>10</v>
      </c>
      <c r="B36" s="129" t="s">
        <v>252</v>
      </c>
      <c r="C36" s="68">
        <f t="shared" si="2"/>
        <v>647000</v>
      </c>
      <c r="D36" s="68"/>
      <c r="E36" s="68">
        <v>647000</v>
      </c>
      <c r="F36" s="68"/>
      <c r="G36" s="68"/>
      <c r="H36" s="123">
        <f t="shared" si="1"/>
        <v>0</v>
      </c>
      <c r="I36" s="124"/>
      <c r="J36" s="124"/>
      <c r="K36" s="125"/>
    </row>
    <row r="37" spans="1:11" ht="37.5" customHeight="1" x14ac:dyDescent="0.25">
      <c r="A37" s="127" t="s">
        <v>10</v>
      </c>
      <c r="B37" s="129" t="s">
        <v>263</v>
      </c>
      <c r="C37" s="68">
        <f t="shared" si="2"/>
        <v>2000000</v>
      </c>
      <c r="D37" s="68"/>
      <c r="E37" s="68">
        <v>2000000</v>
      </c>
      <c r="F37" s="68"/>
      <c r="G37" s="68"/>
      <c r="H37" s="123">
        <f t="shared" si="1"/>
        <v>0</v>
      </c>
      <c r="I37" s="124"/>
      <c r="J37" s="124"/>
      <c r="K37" s="125"/>
    </row>
    <row r="38" spans="1:11" ht="26.25" customHeight="1" x14ac:dyDescent="0.25">
      <c r="A38" s="127" t="s">
        <v>10</v>
      </c>
      <c r="B38" s="28" t="s">
        <v>227</v>
      </c>
      <c r="C38" s="68">
        <f t="shared" si="2"/>
        <v>856000</v>
      </c>
      <c r="D38" s="68"/>
      <c r="E38" s="68">
        <v>856000</v>
      </c>
      <c r="F38" s="68"/>
      <c r="G38" s="68"/>
      <c r="H38" s="123">
        <f t="shared" si="1"/>
        <v>0</v>
      </c>
      <c r="I38" s="124"/>
      <c r="J38" s="124"/>
      <c r="K38" s="125"/>
    </row>
    <row r="39" spans="1:11" ht="50.25" customHeight="1" x14ac:dyDescent="0.25">
      <c r="A39" s="127" t="s">
        <v>10</v>
      </c>
      <c r="B39" s="28" t="s">
        <v>357</v>
      </c>
      <c r="C39" s="68">
        <f t="shared" si="2"/>
        <v>1500000</v>
      </c>
      <c r="D39" s="68"/>
      <c r="E39" s="68">
        <v>1500000</v>
      </c>
      <c r="F39" s="68"/>
      <c r="G39" s="68"/>
      <c r="H39" s="123">
        <f t="shared" si="1"/>
        <v>0</v>
      </c>
      <c r="I39" s="124"/>
      <c r="J39" s="124"/>
      <c r="K39" s="125"/>
    </row>
    <row r="40" spans="1:11" ht="34.9" customHeight="1" x14ac:dyDescent="0.25">
      <c r="A40" s="127" t="s">
        <v>10</v>
      </c>
      <c r="B40" s="28" t="s">
        <v>358</v>
      </c>
      <c r="C40" s="68">
        <f t="shared" si="2"/>
        <v>240000</v>
      </c>
      <c r="D40" s="68"/>
      <c r="E40" s="68">
        <v>240000</v>
      </c>
      <c r="F40" s="68"/>
      <c r="G40" s="68"/>
      <c r="H40" s="123">
        <f t="shared" si="1"/>
        <v>0</v>
      </c>
      <c r="I40" s="124"/>
      <c r="J40" s="124"/>
      <c r="K40" s="125"/>
    </row>
    <row r="41" spans="1:11" ht="35.25" customHeight="1" x14ac:dyDescent="0.25">
      <c r="A41" s="127" t="s">
        <v>10</v>
      </c>
      <c r="B41" s="28" t="s">
        <v>359</v>
      </c>
      <c r="C41" s="68">
        <f t="shared" si="2"/>
        <v>2000000</v>
      </c>
      <c r="D41" s="68"/>
      <c r="E41" s="68">
        <v>2000000</v>
      </c>
      <c r="F41" s="68"/>
      <c r="G41" s="68"/>
      <c r="H41" s="123">
        <f t="shared" si="1"/>
        <v>0</v>
      </c>
      <c r="I41" s="124"/>
      <c r="J41" s="124"/>
      <c r="K41" s="125"/>
    </row>
    <row r="42" spans="1:11" ht="25.5" customHeight="1" x14ac:dyDescent="0.25">
      <c r="A42" s="127" t="s">
        <v>10</v>
      </c>
      <c r="B42" s="28" t="s">
        <v>360</v>
      </c>
      <c r="C42" s="68">
        <f t="shared" si="2"/>
        <v>1000000</v>
      </c>
      <c r="D42" s="68"/>
      <c r="E42" s="68">
        <v>1000000</v>
      </c>
      <c r="F42" s="68"/>
      <c r="G42" s="68"/>
      <c r="H42" s="123">
        <f t="shared" si="1"/>
        <v>0</v>
      </c>
      <c r="I42" s="124"/>
      <c r="J42" s="124"/>
      <c r="K42" s="125"/>
    </row>
    <row r="43" spans="1:11" ht="26.25" customHeight="1" x14ac:dyDescent="0.25">
      <c r="A43" s="127" t="s">
        <v>10</v>
      </c>
      <c r="B43" s="28" t="s">
        <v>361</v>
      </c>
      <c r="C43" s="68">
        <f t="shared" si="2"/>
        <v>300000</v>
      </c>
      <c r="D43" s="68"/>
      <c r="E43" s="68">
        <v>300000</v>
      </c>
      <c r="F43" s="68"/>
      <c r="G43" s="68"/>
      <c r="H43" s="123">
        <f t="shared" si="1"/>
        <v>0</v>
      </c>
      <c r="I43" s="124"/>
      <c r="J43" s="124"/>
      <c r="K43" s="125"/>
    </row>
    <row r="44" spans="1:11" ht="31.5" x14ac:dyDescent="0.25">
      <c r="A44" s="133" t="s">
        <v>10</v>
      </c>
      <c r="B44" s="67" t="s">
        <v>362</v>
      </c>
      <c r="C44" s="68">
        <f t="shared" si="2"/>
        <v>1812000</v>
      </c>
      <c r="D44" s="68"/>
      <c r="E44" s="68"/>
      <c r="F44" s="68"/>
      <c r="G44" s="68"/>
      <c r="H44" s="68">
        <f t="shared" si="1"/>
        <v>1812000</v>
      </c>
      <c r="I44" s="124"/>
      <c r="J44" s="68">
        <v>1812000</v>
      </c>
      <c r="K44" s="125"/>
    </row>
    <row r="45" spans="1:11" ht="25.5" customHeight="1" x14ac:dyDescent="0.25">
      <c r="A45" s="133" t="s">
        <v>10</v>
      </c>
      <c r="B45" s="67" t="s">
        <v>363</v>
      </c>
      <c r="C45" s="68">
        <f t="shared" si="2"/>
        <v>5576000</v>
      </c>
      <c r="D45" s="68"/>
      <c r="E45" s="68"/>
      <c r="F45" s="68"/>
      <c r="G45" s="68"/>
      <c r="H45" s="68">
        <f t="shared" si="1"/>
        <v>5576000</v>
      </c>
      <c r="I45" s="124"/>
      <c r="J45" s="68">
        <v>5576000</v>
      </c>
      <c r="K45" s="125"/>
    </row>
    <row r="46" spans="1:11" ht="31.5" x14ac:dyDescent="0.25">
      <c r="A46" s="133" t="s">
        <v>10</v>
      </c>
      <c r="B46" s="56" t="s">
        <v>364</v>
      </c>
      <c r="C46" s="68">
        <f>SUM(D46:G46)</f>
        <v>3400000</v>
      </c>
      <c r="D46" s="68">
        <v>3400000</v>
      </c>
      <c r="E46" s="68"/>
      <c r="F46" s="68"/>
      <c r="G46" s="68"/>
      <c r="H46" s="124">
        <f t="shared" si="1"/>
        <v>0</v>
      </c>
      <c r="I46" s="124"/>
      <c r="J46" s="124"/>
      <c r="K46" s="125"/>
    </row>
    <row r="47" spans="1:11" ht="27" customHeight="1" x14ac:dyDescent="0.25">
      <c r="A47" s="133" t="s">
        <v>10</v>
      </c>
      <c r="B47" s="56" t="s">
        <v>365</v>
      </c>
      <c r="C47" s="68">
        <f>SUM(D47:G47)</f>
        <v>2688794</v>
      </c>
      <c r="D47" s="68"/>
      <c r="E47" s="68"/>
      <c r="F47" s="68">
        <v>2688794</v>
      </c>
      <c r="G47" s="68"/>
      <c r="H47" s="124">
        <f t="shared" si="1"/>
        <v>0</v>
      </c>
      <c r="I47" s="124"/>
      <c r="J47" s="124"/>
      <c r="K47" s="125"/>
    </row>
    <row r="48" spans="1:11" x14ac:dyDescent="0.25">
      <c r="A48" s="126"/>
    </row>
  </sheetData>
  <mergeCells count="15">
    <mergeCell ref="G6:G7"/>
    <mergeCell ref="H6:J6"/>
    <mergeCell ref="K6:K7"/>
    <mergeCell ref="A6:A7"/>
    <mergeCell ref="B6:B7"/>
    <mergeCell ref="C6:C7"/>
    <mergeCell ref="D6:D7"/>
    <mergeCell ref="E6:E7"/>
    <mergeCell ref="F6:F7"/>
    <mergeCell ref="A1:B1"/>
    <mergeCell ref="A3:K3"/>
    <mergeCell ref="A4:K4"/>
    <mergeCell ref="J5:K5"/>
    <mergeCell ref="A2:B2"/>
    <mergeCell ref="J1:K2"/>
  </mergeCells>
  <phoneticPr fontId="0" type="noConversion"/>
  <pageMargins left="0.65" right="0.23622047244094491" top="0.35" bottom="0.19685039370078741" header="0.28000000000000003" footer="0.23622047244094491"/>
  <pageSetup paperSize="9" scale="9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5" sqref="A5:O5"/>
    </sheetView>
  </sheetViews>
  <sheetFormatPr defaultColWidth="8.85546875" defaultRowHeight="15" x14ac:dyDescent="0.25"/>
  <cols>
    <col min="1" max="1" width="4.85546875" style="5" customWidth="1"/>
    <col min="2" max="2" width="27.42578125" style="5" customWidth="1"/>
    <col min="3" max="3" width="11.42578125" style="5" customWidth="1"/>
    <col min="4" max="4" width="10.42578125" style="5" customWidth="1"/>
    <col min="5" max="5" width="9.140625" style="5" customWidth="1"/>
    <col min="6" max="6" width="8.85546875" style="5"/>
    <col min="7" max="7" width="8.5703125" style="5" customWidth="1"/>
    <col min="8" max="8" width="9.7109375" style="5" customWidth="1"/>
    <col min="9" max="9" width="8.85546875" style="5"/>
    <col min="10" max="10" width="9" style="5" customWidth="1"/>
    <col min="11" max="11" width="8.85546875" style="5"/>
    <col min="12" max="12" width="8.85546875" style="5" customWidth="1"/>
    <col min="13" max="13" width="11" style="5" customWidth="1"/>
    <col min="14" max="14" width="10.42578125" style="5" customWidth="1"/>
    <col min="15" max="15" width="9.5703125" style="5" customWidth="1"/>
    <col min="16" max="16384" width="8.85546875" style="5"/>
  </cols>
  <sheetData>
    <row r="1" spans="1:15" s="185" customFormat="1" ht="22.15" customHeight="1" x14ac:dyDescent="0.25">
      <c r="A1" s="248" t="s">
        <v>288</v>
      </c>
      <c r="B1" s="248"/>
      <c r="C1" s="150"/>
      <c r="D1" s="73"/>
      <c r="E1" s="73"/>
      <c r="F1" s="73"/>
      <c r="G1" s="73"/>
      <c r="H1" s="73"/>
      <c r="I1" s="73"/>
      <c r="J1" s="73"/>
      <c r="K1" s="73"/>
      <c r="L1" s="73"/>
      <c r="M1" s="73"/>
      <c r="N1" s="274" t="s">
        <v>171</v>
      </c>
      <c r="O1" s="274"/>
    </row>
    <row r="2" spans="1:15" s="185" customFormat="1" ht="14.45" customHeight="1" x14ac:dyDescent="0.25">
      <c r="A2" s="247" t="s">
        <v>178</v>
      </c>
      <c r="B2" s="247"/>
      <c r="C2" s="73"/>
      <c r="D2" s="73"/>
      <c r="E2" s="73"/>
      <c r="F2" s="73"/>
      <c r="G2" s="73"/>
      <c r="H2" s="73"/>
      <c r="I2" s="73"/>
      <c r="J2" s="73"/>
      <c r="K2" s="73"/>
      <c r="L2" s="73"/>
      <c r="M2" s="73"/>
      <c r="N2" s="138"/>
      <c r="O2" s="138"/>
    </row>
    <row r="3" spans="1:15" s="185" customFormat="1" ht="26.45" customHeight="1" x14ac:dyDescent="0.25">
      <c r="A3" s="84"/>
      <c r="B3" s="84"/>
      <c r="C3" s="73"/>
      <c r="D3" s="73"/>
      <c r="E3" s="73"/>
      <c r="F3" s="73"/>
      <c r="G3" s="73"/>
      <c r="H3" s="73"/>
      <c r="I3" s="73"/>
      <c r="J3" s="73"/>
      <c r="K3" s="73"/>
      <c r="L3" s="73"/>
      <c r="M3" s="73"/>
      <c r="N3" s="73"/>
      <c r="O3" s="61"/>
    </row>
    <row r="4" spans="1:15" s="185" customFormat="1" ht="21.6" customHeight="1" x14ac:dyDescent="0.25">
      <c r="A4" s="245" t="s">
        <v>367</v>
      </c>
      <c r="B4" s="245"/>
      <c r="C4" s="245"/>
      <c r="D4" s="245"/>
      <c r="E4" s="245"/>
      <c r="F4" s="245"/>
      <c r="G4" s="245"/>
      <c r="H4" s="245"/>
      <c r="I4" s="245"/>
      <c r="J4" s="245"/>
      <c r="K4" s="245"/>
      <c r="L4" s="245"/>
      <c r="M4" s="245"/>
      <c r="N4" s="245"/>
      <c r="O4" s="245"/>
    </row>
    <row r="5" spans="1:15" s="185" customFormat="1" ht="15.75" x14ac:dyDescent="0.25">
      <c r="A5" s="239" t="s">
        <v>461</v>
      </c>
      <c r="B5" s="239"/>
      <c r="C5" s="239"/>
      <c r="D5" s="239"/>
      <c r="E5" s="239"/>
      <c r="F5" s="239"/>
      <c r="G5" s="239"/>
      <c r="H5" s="239"/>
      <c r="I5" s="239"/>
      <c r="J5" s="239"/>
      <c r="K5" s="239"/>
      <c r="L5" s="239"/>
      <c r="M5" s="239"/>
      <c r="N5" s="239"/>
      <c r="O5" s="239"/>
    </row>
    <row r="6" spans="1:15" ht="28.9" customHeight="1" x14ac:dyDescent="0.25">
      <c r="A6" s="4"/>
      <c r="B6" s="3"/>
      <c r="C6" s="3"/>
      <c r="D6" s="3"/>
      <c r="E6" s="3"/>
      <c r="F6" s="3"/>
      <c r="G6" s="3"/>
      <c r="H6" s="3"/>
      <c r="I6" s="3"/>
      <c r="J6" s="3"/>
      <c r="K6" s="3"/>
      <c r="L6" s="3"/>
      <c r="M6" s="3"/>
      <c r="N6" s="217" t="s">
        <v>2</v>
      </c>
      <c r="O6" s="217"/>
    </row>
    <row r="7" spans="1:15" ht="23.45" customHeight="1" x14ac:dyDescent="0.25">
      <c r="A7" s="244" t="s">
        <v>3</v>
      </c>
      <c r="B7" s="244" t="s">
        <v>87</v>
      </c>
      <c r="C7" s="244" t="s">
        <v>95</v>
      </c>
      <c r="D7" s="244" t="s">
        <v>103</v>
      </c>
      <c r="E7" s="244"/>
      <c r="F7" s="244"/>
      <c r="G7" s="244"/>
      <c r="H7" s="244"/>
      <c r="I7" s="244"/>
      <c r="J7" s="244"/>
      <c r="K7" s="244"/>
      <c r="L7" s="244"/>
      <c r="M7" s="244"/>
      <c r="N7" s="244"/>
      <c r="O7" s="244"/>
    </row>
    <row r="8" spans="1:15" ht="23.45" customHeight="1" x14ac:dyDescent="0.25">
      <c r="A8" s="244"/>
      <c r="B8" s="244"/>
      <c r="C8" s="244"/>
      <c r="D8" s="244" t="s">
        <v>104</v>
      </c>
      <c r="E8" s="244" t="s">
        <v>105</v>
      </c>
      <c r="F8" s="244" t="s">
        <v>106</v>
      </c>
      <c r="G8" s="244" t="s">
        <v>107</v>
      </c>
      <c r="H8" s="244" t="s">
        <v>108</v>
      </c>
      <c r="I8" s="244" t="s">
        <v>109</v>
      </c>
      <c r="J8" s="244" t="s">
        <v>110</v>
      </c>
      <c r="K8" s="244" t="s">
        <v>111</v>
      </c>
      <c r="L8" s="244" t="s">
        <v>103</v>
      </c>
      <c r="M8" s="244"/>
      <c r="N8" s="244" t="s">
        <v>112</v>
      </c>
      <c r="O8" s="244" t="s">
        <v>113</v>
      </c>
    </row>
    <row r="9" spans="1:15" ht="97.15" customHeight="1" x14ac:dyDescent="0.25">
      <c r="A9" s="244"/>
      <c r="B9" s="244"/>
      <c r="C9" s="244"/>
      <c r="D9" s="244"/>
      <c r="E9" s="244"/>
      <c r="F9" s="244"/>
      <c r="G9" s="244"/>
      <c r="H9" s="244"/>
      <c r="I9" s="244"/>
      <c r="J9" s="244"/>
      <c r="K9" s="244"/>
      <c r="L9" s="41" t="s">
        <v>114</v>
      </c>
      <c r="M9" s="41" t="s">
        <v>115</v>
      </c>
      <c r="N9" s="244"/>
      <c r="O9" s="244"/>
    </row>
    <row r="10" spans="1:15" ht="17.45" customHeight="1" x14ac:dyDescent="0.25">
      <c r="A10" s="164" t="s">
        <v>5</v>
      </c>
      <c r="B10" s="164" t="s">
        <v>6</v>
      </c>
      <c r="C10" s="164">
        <v>1</v>
      </c>
      <c r="D10" s="164">
        <v>2</v>
      </c>
      <c r="E10" s="164">
        <v>3</v>
      </c>
      <c r="F10" s="164">
        <v>4</v>
      </c>
      <c r="G10" s="164">
        <v>5</v>
      </c>
      <c r="H10" s="164">
        <v>6</v>
      </c>
      <c r="I10" s="164">
        <v>7</v>
      </c>
      <c r="J10" s="164">
        <v>8</v>
      </c>
      <c r="K10" s="164">
        <v>9</v>
      </c>
      <c r="L10" s="164">
        <v>10</v>
      </c>
      <c r="M10" s="164">
        <v>11</v>
      </c>
      <c r="N10" s="164">
        <v>12</v>
      </c>
      <c r="O10" s="164">
        <v>13</v>
      </c>
    </row>
    <row r="11" spans="1:15" ht="24.6" customHeight="1" x14ac:dyDescent="0.25">
      <c r="A11" s="145"/>
      <c r="B11" s="145" t="s">
        <v>95</v>
      </c>
      <c r="C11" s="167">
        <f>C12+C13+C14+C15</f>
        <v>20808</v>
      </c>
      <c r="D11" s="167">
        <f t="shared" ref="D11:O11" si="0">D12+D13+D14+D15</f>
        <v>16080</v>
      </c>
      <c r="E11" s="167">
        <f t="shared" si="0"/>
        <v>0</v>
      </c>
      <c r="F11" s="167">
        <f t="shared" si="0"/>
        <v>940</v>
      </c>
      <c r="G11" s="167">
        <f t="shared" si="0"/>
        <v>0</v>
      </c>
      <c r="H11" s="167">
        <f t="shared" si="0"/>
        <v>391</v>
      </c>
      <c r="I11" s="167">
        <f t="shared" si="0"/>
        <v>0</v>
      </c>
      <c r="J11" s="167">
        <f t="shared" si="0"/>
        <v>0</v>
      </c>
      <c r="K11" s="167">
        <f t="shared" si="0"/>
        <v>1000</v>
      </c>
      <c r="L11" s="167">
        <f t="shared" si="0"/>
        <v>1000</v>
      </c>
      <c r="M11" s="167">
        <f t="shared" si="0"/>
        <v>0</v>
      </c>
      <c r="N11" s="167">
        <f t="shared" si="0"/>
        <v>2397</v>
      </c>
      <c r="O11" s="167">
        <f t="shared" si="0"/>
        <v>0</v>
      </c>
    </row>
    <row r="12" spans="1:15" ht="24" customHeight="1" x14ac:dyDescent="0.25">
      <c r="A12" s="91">
        <v>1</v>
      </c>
      <c r="B12" s="92" t="s">
        <v>377</v>
      </c>
      <c r="C12" s="200">
        <f>SUM(D12:K12)+N12+O12</f>
        <v>16829</v>
      </c>
      <c r="D12" s="200">
        <f>447+3242+1581+1679+2700+3928</f>
        <v>13577</v>
      </c>
      <c r="E12" s="200"/>
      <c r="F12" s="200">
        <f>148+92</f>
        <v>240</v>
      </c>
      <c r="G12" s="200"/>
      <c r="H12" s="200">
        <f>391</f>
        <v>391</v>
      </c>
      <c r="I12" s="200"/>
      <c r="J12" s="200"/>
      <c r="K12" s="200">
        <f>L12+M12</f>
        <v>224</v>
      </c>
      <c r="L12" s="200">
        <f>224</f>
        <v>224</v>
      </c>
      <c r="M12" s="200"/>
      <c r="N12" s="200">
        <f>325+288+349+386+350+352+347</f>
        <v>2397</v>
      </c>
      <c r="O12" s="200"/>
    </row>
    <row r="13" spans="1:15" ht="24" customHeight="1" x14ac:dyDescent="0.25">
      <c r="A13" s="91">
        <v>2</v>
      </c>
      <c r="B13" s="92" t="s">
        <v>378</v>
      </c>
      <c r="C13" s="200">
        <f>SUM(D13:K13)+N13+O13</f>
        <v>776</v>
      </c>
      <c r="D13" s="200"/>
      <c r="E13" s="200"/>
      <c r="F13" s="200"/>
      <c r="G13" s="200"/>
      <c r="H13" s="200"/>
      <c r="I13" s="200"/>
      <c r="J13" s="200"/>
      <c r="K13" s="200">
        <f>L13+M13</f>
        <v>776</v>
      </c>
      <c r="L13" s="200">
        <v>776</v>
      </c>
      <c r="M13" s="200"/>
      <c r="N13" s="200"/>
      <c r="O13" s="200"/>
    </row>
    <row r="14" spans="1:15" ht="24" customHeight="1" x14ac:dyDescent="0.25">
      <c r="A14" s="91">
        <v>3</v>
      </c>
      <c r="B14" s="92" t="s">
        <v>379</v>
      </c>
      <c r="C14" s="200">
        <f>SUM(D14:K14)+N14+O14</f>
        <v>2503</v>
      </c>
      <c r="D14" s="200">
        <f>923+1580</f>
        <v>2503</v>
      </c>
      <c r="E14" s="200"/>
      <c r="F14" s="200"/>
      <c r="G14" s="200"/>
      <c r="H14" s="200"/>
      <c r="I14" s="200"/>
      <c r="J14" s="200"/>
      <c r="K14" s="200">
        <f>L14+M14</f>
        <v>0</v>
      </c>
      <c r="L14" s="200"/>
      <c r="M14" s="200"/>
      <c r="N14" s="200"/>
      <c r="O14" s="200"/>
    </row>
    <row r="15" spans="1:15" ht="24" customHeight="1" x14ac:dyDescent="0.25">
      <c r="A15" s="91">
        <v>4</v>
      </c>
      <c r="B15" s="92" t="s">
        <v>381</v>
      </c>
      <c r="C15" s="200">
        <f>SUM(D15:K15)+N15+O15</f>
        <v>700</v>
      </c>
      <c r="D15" s="200"/>
      <c r="E15" s="200"/>
      <c r="F15" s="200">
        <f>700</f>
        <v>700</v>
      </c>
      <c r="G15" s="200"/>
      <c r="H15" s="200"/>
      <c r="I15" s="200"/>
      <c r="J15" s="200"/>
      <c r="K15" s="200"/>
      <c r="L15" s="200"/>
      <c r="M15" s="200"/>
      <c r="N15" s="200"/>
      <c r="O15" s="200"/>
    </row>
  </sheetData>
  <mergeCells count="21">
    <mergeCell ref="N1:O1"/>
    <mergeCell ref="A5:O5"/>
    <mergeCell ref="N6:O6"/>
    <mergeCell ref="A1:B1"/>
    <mergeCell ref="A2:B2"/>
    <mergeCell ref="A4:O4"/>
    <mergeCell ref="L8:M8"/>
    <mergeCell ref="E8:E9"/>
    <mergeCell ref="F8:F9"/>
    <mergeCell ref="G8:G9"/>
    <mergeCell ref="H8:H9"/>
    <mergeCell ref="A7:A9"/>
    <mergeCell ref="B7:B9"/>
    <mergeCell ref="C7:C9"/>
    <mergeCell ref="D7:O7"/>
    <mergeCell ref="D8:D9"/>
    <mergeCell ref="O8:O9"/>
    <mergeCell ref="N8:N9"/>
    <mergeCell ref="I8:I9"/>
    <mergeCell ref="J8:J9"/>
    <mergeCell ref="K8:K9"/>
  </mergeCells>
  <phoneticPr fontId="0" type="noConversion"/>
  <pageMargins left="0.70866141732283472" right="0.35433070866141736" top="0.35433070866141736" bottom="0.47244094488188981"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topLeftCell="A25" workbookViewId="0">
      <selection activeCell="A8" sqref="A8:F32"/>
    </sheetView>
  </sheetViews>
  <sheetFormatPr defaultColWidth="8.85546875" defaultRowHeight="15" x14ac:dyDescent="0.25"/>
  <cols>
    <col min="1" max="1" width="5.42578125" style="51" customWidth="1"/>
    <col min="2" max="2" width="37.5703125" style="51" customWidth="1"/>
    <col min="3" max="3" width="12.42578125" style="51" customWidth="1"/>
    <col min="4" max="4" width="12.7109375" style="51" customWidth="1"/>
    <col min="5" max="5" width="11.85546875" style="51" customWidth="1"/>
    <col min="6" max="6" width="10.85546875" style="51" customWidth="1"/>
    <col min="7" max="16384" width="8.85546875" style="51"/>
  </cols>
  <sheetData>
    <row r="1" spans="1:6" ht="21" customHeight="1" x14ac:dyDescent="0.25">
      <c r="A1" s="215" t="s">
        <v>286</v>
      </c>
      <c r="B1" s="215"/>
      <c r="E1" s="220" t="s">
        <v>30</v>
      </c>
      <c r="F1" s="220"/>
    </row>
    <row r="2" spans="1:6" ht="16.899999999999999" customHeight="1" x14ac:dyDescent="0.25">
      <c r="A2" s="218" t="s">
        <v>178</v>
      </c>
      <c r="B2" s="218"/>
      <c r="E2" s="220"/>
      <c r="F2" s="220"/>
    </row>
    <row r="3" spans="1:6" ht="15.75" x14ac:dyDescent="0.25">
      <c r="A3" s="62"/>
      <c r="B3" s="62"/>
      <c r="F3" s="61"/>
    </row>
    <row r="4" spans="1:6" ht="19.899999999999999" customHeight="1" x14ac:dyDescent="0.25">
      <c r="A4" s="216" t="s">
        <v>304</v>
      </c>
      <c r="B4" s="216"/>
      <c r="C4" s="216"/>
      <c r="D4" s="216"/>
      <c r="E4" s="216"/>
      <c r="F4" s="216"/>
    </row>
    <row r="5" spans="1:6" ht="18.600000000000001" customHeight="1" x14ac:dyDescent="0.25">
      <c r="A5" s="212" t="s">
        <v>374</v>
      </c>
      <c r="B5" s="212"/>
      <c r="C5" s="212"/>
      <c r="D5" s="212"/>
      <c r="E5" s="212"/>
      <c r="F5" s="212"/>
    </row>
    <row r="6" spans="1:6" ht="16.149999999999999" customHeight="1" x14ac:dyDescent="0.25">
      <c r="A6" s="212"/>
      <c r="B6" s="212"/>
      <c r="C6" s="212"/>
      <c r="D6" s="212"/>
      <c r="E6" s="212"/>
      <c r="F6" s="212"/>
    </row>
    <row r="7" spans="1:6" ht="22.9" customHeight="1" x14ac:dyDescent="0.25">
      <c r="A7" s="219"/>
      <c r="B7" s="219"/>
      <c r="C7" s="8"/>
      <c r="D7" s="8"/>
      <c r="E7" s="217" t="s">
        <v>2</v>
      </c>
      <c r="F7" s="217"/>
    </row>
    <row r="8" spans="1:6" ht="51.6" customHeight="1" x14ac:dyDescent="0.25">
      <c r="A8" s="16" t="s">
        <v>3</v>
      </c>
      <c r="B8" s="16" t="s">
        <v>4</v>
      </c>
      <c r="C8" s="16" t="s">
        <v>180</v>
      </c>
      <c r="D8" s="16" t="s">
        <v>300</v>
      </c>
      <c r="E8" s="16" t="s">
        <v>301</v>
      </c>
      <c r="F8" s="16" t="s">
        <v>43</v>
      </c>
    </row>
    <row r="9" spans="1:6" ht="17.45" customHeight="1" x14ac:dyDescent="0.25">
      <c r="A9" s="63" t="s">
        <v>5</v>
      </c>
      <c r="B9" s="63" t="s">
        <v>6</v>
      </c>
      <c r="C9" s="63">
        <v>1</v>
      </c>
      <c r="D9" s="63">
        <v>2</v>
      </c>
      <c r="E9" s="63">
        <v>3</v>
      </c>
      <c r="F9" s="63" t="s">
        <v>285</v>
      </c>
    </row>
    <row r="10" spans="1:6" ht="24" customHeight="1" x14ac:dyDescent="0.25">
      <c r="A10" s="16" t="s">
        <v>5</v>
      </c>
      <c r="B10" s="52" t="s">
        <v>31</v>
      </c>
      <c r="C10" s="64"/>
      <c r="D10" s="64"/>
      <c r="E10" s="64"/>
      <c r="F10" s="65"/>
    </row>
    <row r="11" spans="1:6" ht="24" customHeight="1" x14ac:dyDescent="0.25">
      <c r="A11" s="16" t="s">
        <v>8</v>
      </c>
      <c r="B11" s="52" t="s">
        <v>32</v>
      </c>
      <c r="C11" s="64">
        <f>C12+C13+C17</f>
        <v>136982</v>
      </c>
      <c r="D11" s="64">
        <f>D12+D13+D17</f>
        <v>180253</v>
      </c>
      <c r="E11" s="64">
        <f>E12+E13+E17</f>
        <v>153683</v>
      </c>
      <c r="F11" s="66">
        <f>E11/D11</f>
        <v>0.85259607329697706</v>
      </c>
    </row>
    <row r="12" spans="1:6" ht="24" customHeight="1" x14ac:dyDescent="0.25">
      <c r="A12" s="65">
        <v>1</v>
      </c>
      <c r="B12" s="56" t="s">
        <v>33</v>
      </c>
      <c r="C12" s="68">
        <v>19889</v>
      </c>
      <c r="D12" s="68">
        <v>25000</v>
      </c>
      <c r="E12" s="68">
        <v>33043</v>
      </c>
      <c r="F12" s="69">
        <f t="shared" ref="F12:F22" si="0">E12/D12</f>
        <v>1.32172</v>
      </c>
    </row>
    <row r="13" spans="1:6" ht="24" customHeight="1" x14ac:dyDescent="0.25">
      <c r="A13" s="65">
        <v>2</v>
      </c>
      <c r="B13" s="56" t="s">
        <v>14</v>
      </c>
      <c r="C13" s="68">
        <f>SUM(C14:C16)</f>
        <v>114145</v>
      </c>
      <c r="D13" s="68">
        <f>SUM(D14:D16)</f>
        <v>145273</v>
      </c>
      <c r="E13" s="68">
        <f>SUM(E14:E16)</f>
        <v>120640</v>
      </c>
      <c r="F13" s="69">
        <f t="shared" si="0"/>
        <v>0.83043648854226182</v>
      </c>
    </row>
    <row r="14" spans="1:6" ht="24" customHeight="1" x14ac:dyDescent="0.25">
      <c r="A14" s="65" t="s">
        <v>10</v>
      </c>
      <c r="B14" s="56" t="s">
        <v>15</v>
      </c>
      <c r="C14" s="68">
        <v>103038</v>
      </c>
      <c r="D14" s="68">
        <v>107747</v>
      </c>
      <c r="E14" s="68">
        <v>87610</v>
      </c>
      <c r="F14" s="69">
        <f t="shared" si="0"/>
        <v>0.81310848561908922</v>
      </c>
    </row>
    <row r="15" spans="1:6" ht="33.75" customHeight="1" x14ac:dyDescent="0.25">
      <c r="A15" s="70" t="s">
        <v>10</v>
      </c>
      <c r="B15" s="56" t="s">
        <v>302</v>
      </c>
      <c r="C15" s="68">
        <v>4709</v>
      </c>
      <c r="D15" s="68"/>
      <c r="E15" s="68">
        <v>15013</v>
      </c>
      <c r="F15" s="69"/>
    </row>
    <row r="16" spans="1:6" ht="24" customHeight="1" x14ac:dyDescent="0.25">
      <c r="A16" s="65" t="s">
        <v>10</v>
      </c>
      <c r="B16" s="56" t="s">
        <v>16</v>
      </c>
      <c r="C16" s="68">
        <v>6398</v>
      </c>
      <c r="D16" s="68">
        <v>37526</v>
      </c>
      <c r="E16" s="68">
        <v>18017</v>
      </c>
      <c r="F16" s="69">
        <f t="shared" si="0"/>
        <v>0.48012044982145713</v>
      </c>
    </row>
    <row r="17" spans="1:6" ht="33.75" customHeight="1" x14ac:dyDescent="0.25">
      <c r="A17" s="65">
        <v>3</v>
      </c>
      <c r="B17" s="56" t="s">
        <v>18</v>
      </c>
      <c r="C17" s="68">
        <v>2948</v>
      </c>
      <c r="D17" s="68">
        <v>9980</v>
      </c>
      <c r="E17" s="68"/>
      <c r="F17" s="69">
        <f t="shared" si="0"/>
        <v>0</v>
      </c>
    </row>
    <row r="18" spans="1:6" ht="24" customHeight="1" x14ac:dyDescent="0.25">
      <c r="A18" s="16" t="s">
        <v>13</v>
      </c>
      <c r="B18" s="52" t="s">
        <v>34</v>
      </c>
      <c r="C18" s="64">
        <f>C19+C20</f>
        <v>136982</v>
      </c>
      <c r="D18" s="64">
        <f>D19+D20</f>
        <v>199652</v>
      </c>
      <c r="E18" s="64">
        <f>E19+E20</f>
        <v>153683</v>
      </c>
      <c r="F18" s="66">
        <f t="shared" si="0"/>
        <v>0.76975437260833846</v>
      </c>
    </row>
    <row r="19" spans="1:6" ht="33" customHeight="1" x14ac:dyDescent="0.25">
      <c r="A19" s="65">
        <v>1</v>
      </c>
      <c r="B19" s="56" t="s">
        <v>35</v>
      </c>
      <c r="C19" s="68">
        <v>130584</v>
      </c>
      <c r="D19" s="68">
        <v>159850</v>
      </c>
      <c r="E19" s="68">
        <v>153683</v>
      </c>
      <c r="F19" s="69">
        <f t="shared" si="0"/>
        <v>0.96142008132624335</v>
      </c>
    </row>
    <row r="20" spans="1:6" ht="24" customHeight="1" x14ac:dyDescent="0.25">
      <c r="A20" s="65">
        <v>2</v>
      </c>
      <c r="B20" s="56" t="s">
        <v>305</v>
      </c>
      <c r="C20" s="68">
        <f>SUM(C21:C22)</f>
        <v>6398</v>
      </c>
      <c r="D20" s="68">
        <f>SUM(D21:D22)</f>
        <v>39802</v>
      </c>
      <c r="E20" s="68">
        <f>SUM(E21:E22)</f>
        <v>0</v>
      </c>
      <c r="F20" s="69">
        <f t="shared" si="0"/>
        <v>0</v>
      </c>
    </row>
    <row r="21" spans="1:6" ht="24" customHeight="1" x14ac:dyDescent="0.25">
      <c r="A21" s="65" t="s">
        <v>36</v>
      </c>
      <c r="B21" s="56" t="s">
        <v>37</v>
      </c>
      <c r="C21" s="68"/>
      <c r="D21" s="68">
        <v>20783</v>
      </c>
      <c r="E21" s="68"/>
      <c r="F21" s="69"/>
    </row>
    <row r="22" spans="1:6" ht="24" customHeight="1" x14ac:dyDescent="0.25">
      <c r="A22" s="65" t="s">
        <v>36</v>
      </c>
      <c r="B22" s="56" t="s">
        <v>38</v>
      </c>
      <c r="C22" s="68">
        <v>6398</v>
      </c>
      <c r="D22" s="68">
        <v>19019</v>
      </c>
      <c r="E22" s="68"/>
      <c r="F22" s="69">
        <f t="shared" si="0"/>
        <v>0</v>
      </c>
    </row>
    <row r="23" spans="1:6" ht="24" customHeight="1" x14ac:dyDescent="0.25">
      <c r="A23" s="65">
        <v>3</v>
      </c>
      <c r="B23" s="56" t="s">
        <v>29</v>
      </c>
      <c r="C23" s="68"/>
      <c r="D23" s="68"/>
      <c r="E23" s="68"/>
      <c r="F23" s="68"/>
    </row>
    <row r="24" spans="1:6" ht="24" customHeight="1" x14ac:dyDescent="0.25">
      <c r="A24" s="16" t="s">
        <v>6</v>
      </c>
      <c r="B24" s="52" t="s">
        <v>39</v>
      </c>
      <c r="C24" s="68"/>
      <c r="D24" s="68"/>
      <c r="E24" s="68"/>
      <c r="F24" s="68"/>
    </row>
    <row r="25" spans="1:6" ht="24" customHeight="1" x14ac:dyDescent="0.25">
      <c r="A25" s="16" t="s">
        <v>8</v>
      </c>
      <c r="B25" s="52" t="s">
        <v>32</v>
      </c>
      <c r="C25" s="64">
        <f>C26+C27</f>
        <v>26891</v>
      </c>
      <c r="D25" s="64">
        <f>D26+D27+D30</f>
        <v>50321</v>
      </c>
      <c r="E25" s="64">
        <f>E26+E27+E30</f>
        <v>30089</v>
      </c>
      <c r="F25" s="66">
        <f>E25/D25</f>
        <v>0.59794121738439221</v>
      </c>
    </row>
    <row r="26" spans="1:6" ht="30" customHeight="1" x14ac:dyDescent="0.25">
      <c r="A26" s="65">
        <v>1</v>
      </c>
      <c r="B26" s="56" t="s">
        <v>9</v>
      </c>
      <c r="C26" s="68">
        <v>5810</v>
      </c>
      <c r="D26" s="68">
        <v>8011</v>
      </c>
      <c r="E26" s="68">
        <v>7727</v>
      </c>
      <c r="F26" s="69">
        <f>E26/D26</f>
        <v>0.96454874547497194</v>
      </c>
    </row>
    <row r="27" spans="1:6" ht="24" customHeight="1" x14ac:dyDescent="0.25">
      <c r="A27" s="65">
        <v>2</v>
      </c>
      <c r="B27" s="56" t="s">
        <v>40</v>
      </c>
      <c r="C27" s="68">
        <f>SUM(C28:C29)</f>
        <v>21081</v>
      </c>
      <c r="D27" s="68">
        <f>SUM(D28:D29)</f>
        <v>39803</v>
      </c>
      <c r="E27" s="68">
        <f>SUM(E28:E29)</f>
        <v>22362</v>
      </c>
      <c r="F27" s="69">
        <f>E27/D27</f>
        <v>0.56181694847122077</v>
      </c>
    </row>
    <row r="28" spans="1:6" ht="24" customHeight="1" x14ac:dyDescent="0.25">
      <c r="A28" s="65" t="s">
        <v>41</v>
      </c>
      <c r="B28" s="56" t="s">
        <v>15</v>
      </c>
      <c r="C28" s="68">
        <v>20784</v>
      </c>
      <c r="D28" s="68">
        <v>20784</v>
      </c>
      <c r="E28" s="68">
        <v>21327</v>
      </c>
      <c r="F28" s="69">
        <f>E28/D28</f>
        <v>1.0261258660508084</v>
      </c>
    </row>
    <row r="29" spans="1:6" ht="24" customHeight="1" x14ac:dyDescent="0.25">
      <c r="A29" s="65" t="s">
        <v>41</v>
      </c>
      <c r="B29" s="56" t="s">
        <v>16</v>
      </c>
      <c r="C29" s="68">
        <v>297</v>
      </c>
      <c r="D29" s="68">
        <v>19019</v>
      </c>
      <c r="E29" s="68">
        <v>1035</v>
      </c>
      <c r="F29" s="68"/>
    </row>
    <row r="30" spans="1:6" ht="43.5" customHeight="1" x14ac:dyDescent="0.25">
      <c r="A30" s="65">
        <v>3</v>
      </c>
      <c r="B30" s="56" t="s">
        <v>18</v>
      </c>
      <c r="C30" s="68"/>
      <c r="D30" s="68">
        <v>2507</v>
      </c>
      <c r="E30" s="68"/>
      <c r="F30" s="68"/>
    </row>
    <row r="31" spans="1:6" ht="24" customHeight="1" x14ac:dyDescent="0.25">
      <c r="A31" s="16" t="s">
        <v>13</v>
      </c>
      <c r="B31" s="52" t="s">
        <v>34</v>
      </c>
      <c r="C31" s="64">
        <f>C25</f>
        <v>26891</v>
      </c>
      <c r="D31" s="64">
        <f>D25</f>
        <v>50321</v>
      </c>
      <c r="E31" s="64">
        <f>E25</f>
        <v>30089</v>
      </c>
      <c r="F31" s="66">
        <f>E31/D31</f>
        <v>0.59794121738439221</v>
      </c>
    </row>
    <row r="32" spans="1:6" x14ac:dyDescent="0.25">
      <c r="A32" s="71"/>
    </row>
    <row r="33" spans="5:5" x14ac:dyDescent="0.25">
      <c r="E33" s="72"/>
    </row>
  </sheetData>
  <mergeCells count="8">
    <mergeCell ref="A1:B1"/>
    <mergeCell ref="A4:F4"/>
    <mergeCell ref="A6:F6"/>
    <mergeCell ref="E7:F7"/>
    <mergeCell ref="A2:B2"/>
    <mergeCell ref="A5:F5"/>
    <mergeCell ref="A7:B7"/>
    <mergeCell ref="E1:F2"/>
  </mergeCells>
  <phoneticPr fontId="0" type="noConversion"/>
  <pageMargins left="0.65" right="0.21" top="0.41" bottom="0.37" header="0.3" footer="0.3"/>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opLeftCell="D1" workbookViewId="0">
      <selection activeCell="M11" sqref="M11"/>
    </sheetView>
  </sheetViews>
  <sheetFormatPr defaultColWidth="8.85546875" defaultRowHeight="12.75" x14ac:dyDescent="0.2"/>
  <cols>
    <col min="1" max="1" width="5.42578125" style="25" customWidth="1"/>
    <col min="2" max="2" width="39.42578125" style="25" customWidth="1"/>
    <col min="3" max="3" width="13" style="25" customWidth="1"/>
    <col min="4" max="4" width="11.28515625" style="25" customWidth="1"/>
    <col min="5" max="5" width="8" style="25" customWidth="1"/>
    <col min="6" max="6" width="10.85546875" style="25" customWidth="1"/>
    <col min="7" max="7" width="8.85546875" style="25" customWidth="1"/>
    <col min="8" max="8" width="9.140625" style="25" customWidth="1"/>
    <col min="9" max="9" width="9.5703125" style="25" customWidth="1"/>
    <col min="10" max="10" width="10" style="26" customWidth="1"/>
    <col min="11" max="11" width="9.5703125" style="26" customWidth="1"/>
    <col min="12" max="12" width="10.7109375" style="26" customWidth="1"/>
    <col min="13" max="13" width="10.85546875" style="26" customWidth="1"/>
    <col min="14" max="14" width="10.5703125" style="26" customWidth="1"/>
    <col min="15" max="15" width="9.7109375" style="26" customWidth="1"/>
    <col min="16" max="16" width="10.5703125" style="26" customWidth="1"/>
    <col min="17" max="17" width="10.140625" style="26" customWidth="1"/>
    <col min="18" max="18" width="8.7109375" style="26" customWidth="1"/>
    <col min="19" max="16384" width="8.85546875" style="25"/>
  </cols>
  <sheetData>
    <row r="1" spans="1:19" s="134" customFormat="1" ht="15.6" customHeight="1" x14ac:dyDescent="0.25">
      <c r="A1" s="215" t="s">
        <v>287</v>
      </c>
      <c r="B1" s="215"/>
      <c r="J1" s="135"/>
      <c r="K1" s="135"/>
      <c r="L1" s="135"/>
      <c r="M1" s="135"/>
      <c r="N1" s="135"/>
      <c r="O1" s="135"/>
      <c r="P1" s="136"/>
      <c r="Q1" s="213" t="s">
        <v>172</v>
      </c>
      <c r="R1" s="213"/>
      <c r="S1" s="136"/>
    </row>
    <row r="2" spans="1:19" s="134" customFormat="1" ht="15.75" x14ac:dyDescent="0.25">
      <c r="A2" s="218" t="s">
        <v>178</v>
      </c>
      <c r="B2" s="218"/>
      <c r="C2" s="137"/>
      <c r="D2" s="135"/>
      <c r="F2" s="135"/>
      <c r="J2" s="135"/>
      <c r="K2" s="135"/>
      <c r="L2" s="135"/>
      <c r="M2" s="135"/>
      <c r="N2" s="135"/>
      <c r="O2" s="135"/>
      <c r="P2" s="135"/>
      <c r="Q2" s="138"/>
      <c r="R2" s="138"/>
    </row>
    <row r="3" spans="1:19" s="134" customFormat="1" x14ac:dyDescent="0.2">
      <c r="A3" s="139"/>
      <c r="B3" s="139"/>
      <c r="J3" s="135"/>
      <c r="K3" s="135"/>
      <c r="L3" s="135"/>
      <c r="M3" s="135"/>
      <c r="N3" s="135"/>
      <c r="O3" s="135"/>
      <c r="P3" s="135"/>
      <c r="Q3" s="140"/>
      <c r="R3" s="135"/>
    </row>
    <row r="4" spans="1:19" s="134" customFormat="1" ht="22.15" customHeight="1" x14ac:dyDescent="0.2">
      <c r="A4" s="251" t="s">
        <v>368</v>
      </c>
      <c r="B4" s="251"/>
      <c r="C4" s="251"/>
      <c r="D4" s="251"/>
      <c r="E4" s="251"/>
      <c r="F4" s="251"/>
      <c r="G4" s="251"/>
      <c r="H4" s="251"/>
      <c r="I4" s="251"/>
      <c r="J4" s="251"/>
      <c r="K4" s="251"/>
      <c r="L4" s="251"/>
      <c r="M4" s="251"/>
      <c r="N4" s="251"/>
      <c r="O4" s="251"/>
      <c r="P4" s="251"/>
      <c r="Q4" s="251"/>
      <c r="R4" s="251"/>
    </row>
    <row r="5" spans="1:19" s="134" customFormat="1" ht="16.899999999999999" customHeight="1" x14ac:dyDescent="0.2">
      <c r="A5" s="284" t="s">
        <v>461</v>
      </c>
      <c r="B5" s="284"/>
      <c r="C5" s="284"/>
      <c r="D5" s="284"/>
      <c r="E5" s="284"/>
      <c r="F5" s="284"/>
      <c r="G5" s="284"/>
      <c r="H5" s="284"/>
      <c r="I5" s="284"/>
      <c r="J5" s="284"/>
      <c r="K5" s="284"/>
      <c r="L5" s="284"/>
      <c r="M5" s="284"/>
      <c r="N5" s="284"/>
      <c r="O5" s="284"/>
      <c r="P5" s="284"/>
      <c r="Q5" s="284"/>
      <c r="R5" s="284"/>
    </row>
    <row r="6" spans="1:19" s="134" customFormat="1" ht="21.6" customHeight="1" x14ac:dyDescent="0.2">
      <c r="B6" s="135"/>
      <c r="C6" s="135"/>
      <c r="D6" s="135"/>
      <c r="J6" s="135"/>
      <c r="K6" s="135"/>
      <c r="L6" s="135"/>
      <c r="M6" s="135"/>
      <c r="N6" s="135"/>
      <c r="O6" s="135"/>
      <c r="P6" s="253" t="s">
        <v>255</v>
      </c>
      <c r="Q6" s="253"/>
      <c r="R6" s="253"/>
    </row>
    <row r="7" spans="1:19" ht="30" customHeight="1" x14ac:dyDescent="0.2">
      <c r="A7" s="249" t="s">
        <v>3</v>
      </c>
      <c r="B7" s="285" t="s">
        <v>256</v>
      </c>
      <c r="C7" s="285" t="s">
        <v>123</v>
      </c>
      <c r="D7" s="285" t="s">
        <v>67</v>
      </c>
      <c r="E7" s="285" t="s">
        <v>68</v>
      </c>
      <c r="F7" s="285" t="s">
        <v>257</v>
      </c>
      <c r="G7" s="285" t="s">
        <v>258</v>
      </c>
      <c r="H7" s="285" t="s">
        <v>78</v>
      </c>
      <c r="I7" s="285" t="s">
        <v>79</v>
      </c>
      <c r="J7" s="283" t="s">
        <v>80</v>
      </c>
      <c r="K7" s="283" t="s">
        <v>81</v>
      </c>
      <c r="L7" s="283" t="s">
        <v>82</v>
      </c>
      <c r="M7" s="283" t="s">
        <v>83</v>
      </c>
      <c r="N7" s="283" t="s">
        <v>134</v>
      </c>
      <c r="O7" s="283"/>
      <c r="P7" s="283" t="s">
        <v>84</v>
      </c>
      <c r="Q7" s="283" t="s">
        <v>85</v>
      </c>
      <c r="R7" s="283" t="s">
        <v>259</v>
      </c>
    </row>
    <row r="8" spans="1:19" ht="101.25" customHeight="1" x14ac:dyDescent="0.2">
      <c r="A8" s="249"/>
      <c r="B8" s="285"/>
      <c r="C8" s="285"/>
      <c r="D8" s="285"/>
      <c r="E8" s="285"/>
      <c r="F8" s="285"/>
      <c r="G8" s="285"/>
      <c r="H8" s="285"/>
      <c r="I8" s="285"/>
      <c r="J8" s="283"/>
      <c r="K8" s="283"/>
      <c r="L8" s="283"/>
      <c r="M8" s="283"/>
      <c r="N8" s="201" t="s">
        <v>260</v>
      </c>
      <c r="O8" s="201" t="s">
        <v>261</v>
      </c>
      <c r="P8" s="283"/>
      <c r="Q8" s="283"/>
      <c r="R8" s="283"/>
    </row>
    <row r="9" spans="1:19" s="204" customFormat="1" ht="21" customHeight="1" x14ac:dyDescent="0.2">
      <c r="A9" s="42" t="s">
        <v>5</v>
      </c>
      <c r="B9" s="42" t="s">
        <v>6</v>
      </c>
      <c r="C9" s="42"/>
      <c r="D9" s="42">
        <v>2</v>
      </c>
      <c r="E9" s="42">
        <v>3</v>
      </c>
      <c r="F9" s="42">
        <v>4</v>
      </c>
      <c r="G9" s="42">
        <v>5</v>
      </c>
      <c r="H9" s="42">
        <v>6</v>
      </c>
      <c r="I9" s="42">
        <v>7</v>
      </c>
      <c r="J9" s="202">
        <v>8</v>
      </c>
      <c r="K9" s="202">
        <v>9</v>
      </c>
      <c r="L9" s="202">
        <v>10</v>
      </c>
      <c r="M9" s="203" t="s">
        <v>262</v>
      </c>
      <c r="N9" s="202">
        <v>12</v>
      </c>
      <c r="O9" s="202">
        <v>13</v>
      </c>
      <c r="P9" s="202">
        <v>14</v>
      </c>
      <c r="Q9" s="202">
        <v>15</v>
      </c>
      <c r="R9" s="202">
        <v>16</v>
      </c>
    </row>
    <row r="10" spans="1:19" ht="22.15" customHeight="1" x14ac:dyDescent="0.2">
      <c r="A10" s="145" t="s">
        <v>8</v>
      </c>
      <c r="B10" s="145" t="s">
        <v>95</v>
      </c>
      <c r="C10" s="146">
        <f t="shared" ref="C10:R10" si="0">SUM(C11:C31)</f>
        <v>147594326.20540002</v>
      </c>
      <c r="D10" s="146">
        <f t="shared" si="0"/>
        <v>93440002.180000007</v>
      </c>
      <c r="E10" s="146">
        <f t="shared" si="0"/>
        <v>0</v>
      </c>
      <c r="F10" s="146">
        <f t="shared" si="0"/>
        <v>1538000</v>
      </c>
      <c r="G10" s="146">
        <f t="shared" si="0"/>
        <v>302000</v>
      </c>
      <c r="H10" s="146">
        <f t="shared" si="0"/>
        <v>308000</v>
      </c>
      <c r="I10" s="146">
        <f t="shared" si="0"/>
        <v>597104.19999999995</v>
      </c>
      <c r="J10" s="146">
        <f t="shared" si="0"/>
        <v>394872.53</v>
      </c>
      <c r="K10" s="146">
        <f t="shared" si="0"/>
        <v>253066.88</v>
      </c>
      <c r="L10" s="146">
        <f t="shared" si="0"/>
        <v>4500000</v>
      </c>
      <c r="M10" s="146">
        <f t="shared" si="0"/>
        <v>11221181</v>
      </c>
      <c r="N10" s="146">
        <f t="shared" si="0"/>
        <v>300000</v>
      </c>
      <c r="O10" s="146">
        <f t="shared" si="0"/>
        <v>520000</v>
      </c>
      <c r="P10" s="146">
        <f t="shared" si="0"/>
        <v>24848099.415399998</v>
      </c>
      <c r="Q10" s="146">
        <f t="shared" si="0"/>
        <v>9395000</v>
      </c>
      <c r="R10" s="146">
        <f t="shared" si="0"/>
        <v>797000</v>
      </c>
    </row>
    <row r="11" spans="1:19" ht="22.15" customHeight="1" x14ac:dyDescent="0.2">
      <c r="A11" s="127">
        <v>1</v>
      </c>
      <c r="B11" s="128" t="s">
        <v>349</v>
      </c>
      <c r="C11" s="147">
        <f>SUM(D11:L11)+M11+P11+Q11+R11</f>
        <v>8190477.5999999996</v>
      </c>
      <c r="D11" s="147"/>
      <c r="E11" s="147"/>
      <c r="F11" s="147"/>
      <c r="G11" s="147"/>
      <c r="H11" s="147"/>
      <c r="I11" s="147"/>
      <c r="J11" s="147"/>
      <c r="K11" s="147"/>
      <c r="L11" s="147"/>
      <c r="M11" s="148">
        <f>N11+O11</f>
        <v>0</v>
      </c>
      <c r="N11" s="148"/>
      <c r="O11" s="147"/>
      <c r="P11" s="147">
        <f>8313217.6-122740</f>
        <v>8190477.5999999996</v>
      </c>
      <c r="Q11" s="147"/>
      <c r="R11" s="147"/>
    </row>
    <row r="12" spans="1:19" ht="22.15" customHeight="1" x14ac:dyDescent="0.2">
      <c r="A12" s="127">
        <v>2</v>
      </c>
      <c r="B12" s="128" t="s">
        <v>235</v>
      </c>
      <c r="C12" s="147">
        <f t="shared" ref="C12:C44" si="1">SUM(D12:L12)+M12+P12+Q12+R12</f>
        <v>1027269</v>
      </c>
      <c r="D12" s="147"/>
      <c r="E12" s="147"/>
      <c r="F12" s="147"/>
      <c r="G12" s="147"/>
      <c r="H12" s="147"/>
      <c r="I12" s="147"/>
      <c r="J12" s="147"/>
      <c r="K12" s="147"/>
      <c r="L12" s="147"/>
      <c r="M12" s="148">
        <f t="shared" ref="M12:M38" si="2">N12+O12</f>
        <v>520000</v>
      </c>
      <c r="N12" s="147"/>
      <c r="O12" s="147">
        <v>520000</v>
      </c>
      <c r="P12" s="147">
        <v>507269</v>
      </c>
      <c r="Q12" s="147"/>
      <c r="R12" s="147"/>
    </row>
    <row r="13" spans="1:19" ht="22.15" customHeight="1" x14ac:dyDescent="0.2">
      <c r="A13" s="127">
        <v>3</v>
      </c>
      <c r="B13" s="128" t="s">
        <v>236</v>
      </c>
      <c r="C13" s="147">
        <f t="shared" si="1"/>
        <v>390688.47</v>
      </c>
      <c r="D13" s="147"/>
      <c r="E13" s="147"/>
      <c r="F13" s="147"/>
      <c r="G13" s="147"/>
      <c r="H13" s="147"/>
      <c r="I13" s="147"/>
      <c r="J13" s="147"/>
      <c r="K13" s="147"/>
      <c r="L13" s="147"/>
      <c r="M13" s="148">
        <f t="shared" si="2"/>
        <v>0</v>
      </c>
      <c r="N13" s="147"/>
      <c r="O13" s="147"/>
      <c r="P13" s="147">
        <v>390688.47</v>
      </c>
      <c r="Q13" s="147"/>
      <c r="R13" s="147"/>
    </row>
    <row r="14" spans="1:19" ht="22.15" customHeight="1" x14ac:dyDescent="0.2">
      <c r="A14" s="127">
        <v>4</v>
      </c>
      <c r="B14" s="128" t="s">
        <v>237</v>
      </c>
      <c r="C14" s="147">
        <f t="shared" si="1"/>
        <v>1430734.48</v>
      </c>
      <c r="D14" s="147"/>
      <c r="E14" s="147"/>
      <c r="F14" s="147"/>
      <c r="G14" s="147"/>
      <c r="H14" s="147"/>
      <c r="I14" s="147"/>
      <c r="J14" s="147"/>
      <c r="K14" s="147"/>
      <c r="L14" s="147"/>
      <c r="M14" s="148">
        <f t="shared" si="2"/>
        <v>0</v>
      </c>
      <c r="N14" s="147"/>
      <c r="O14" s="147"/>
      <c r="P14" s="147">
        <v>1430734.48</v>
      </c>
      <c r="Q14" s="147"/>
      <c r="R14" s="147"/>
    </row>
    <row r="15" spans="1:19" ht="22.15" customHeight="1" x14ac:dyDescent="0.2">
      <c r="A15" s="127">
        <v>5</v>
      </c>
      <c r="B15" s="128" t="s">
        <v>238</v>
      </c>
      <c r="C15" s="147">
        <f t="shared" si="1"/>
        <v>1308134</v>
      </c>
      <c r="D15" s="147"/>
      <c r="E15" s="147"/>
      <c r="F15" s="147"/>
      <c r="G15" s="147"/>
      <c r="H15" s="147"/>
      <c r="I15" s="147"/>
      <c r="J15" s="147"/>
      <c r="K15" s="147"/>
      <c r="L15" s="147"/>
      <c r="M15" s="148">
        <f t="shared" si="2"/>
        <v>300000</v>
      </c>
      <c r="N15" s="147">
        <v>300000</v>
      </c>
      <c r="O15" s="147"/>
      <c r="P15" s="147">
        <f>628134+230000</f>
        <v>858134</v>
      </c>
      <c r="Q15" s="147"/>
      <c r="R15" s="147">
        <v>150000</v>
      </c>
    </row>
    <row r="16" spans="1:19" ht="22.15" customHeight="1" x14ac:dyDescent="0.2">
      <c r="A16" s="127">
        <v>6</v>
      </c>
      <c r="B16" s="128" t="s">
        <v>239</v>
      </c>
      <c r="C16" s="147">
        <f t="shared" si="1"/>
        <v>93054713</v>
      </c>
      <c r="D16" s="147">
        <v>91642750</v>
      </c>
      <c r="E16" s="147"/>
      <c r="F16" s="147"/>
      <c r="G16" s="147"/>
      <c r="H16" s="147"/>
      <c r="I16" s="147"/>
      <c r="J16" s="147"/>
      <c r="K16" s="147"/>
      <c r="L16" s="147"/>
      <c r="M16" s="148">
        <f t="shared" si="2"/>
        <v>0</v>
      </c>
      <c r="N16" s="147"/>
      <c r="O16" s="147"/>
      <c r="P16" s="147">
        <v>1411963</v>
      </c>
      <c r="Q16" s="147"/>
      <c r="R16" s="147"/>
    </row>
    <row r="17" spans="1:18" ht="22.15" customHeight="1" x14ac:dyDescent="0.25">
      <c r="A17" s="127">
        <v>7</v>
      </c>
      <c r="B17" s="128" t="s">
        <v>240</v>
      </c>
      <c r="C17" s="147">
        <f t="shared" si="1"/>
        <v>348841.25</v>
      </c>
      <c r="D17" s="147"/>
      <c r="E17" s="147"/>
      <c r="F17" s="147"/>
      <c r="G17" s="147"/>
      <c r="H17" s="147"/>
      <c r="I17" s="45"/>
      <c r="J17" s="147"/>
      <c r="K17" s="147"/>
      <c r="L17" s="147"/>
      <c r="M17" s="148">
        <f t="shared" si="2"/>
        <v>0</v>
      </c>
      <c r="N17" s="147"/>
      <c r="O17" s="147"/>
      <c r="P17" s="147">
        <v>348841.25</v>
      </c>
      <c r="Q17" s="147"/>
      <c r="R17" s="147"/>
    </row>
    <row r="18" spans="1:18" ht="22.15" customHeight="1" x14ac:dyDescent="0.2">
      <c r="A18" s="127">
        <v>8</v>
      </c>
      <c r="B18" s="128" t="s">
        <v>241</v>
      </c>
      <c r="C18" s="147">
        <f t="shared" si="1"/>
        <v>729422.69</v>
      </c>
      <c r="D18" s="147"/>
      <c r="E18" s="147"/>
      <c r="F18" s="147"/>
      <c r="G18" s="147"/>
      <c r="H18" s="147"/>
      <c r="I18" s="147"/>
      <c r="J18" s="147"/>
      <c r="K18" s="147"/>
      <c r="L18" s="147"/>
      <c r="M18" s="148">
        <f t="shared" si="2"/>
        <v>0</v>
      </c>
      <c r="N18" s="147"/>
      <c r="O18" s="147"/>
      <c r="P18" s="147">
        <v>729422.69</v>
      </c>
      <c r="Q18" s="147"/>
      <c r="R18" s="147"/>
    </row>
    <row r="19" spans="1:18" ht="22.15" customHeight="1" x14ac:dyDescent="0.2">
      <c r="A19" s="127">
        <v>9</v>
      </c>
      <c r="B19" s="128" t="s">
        <v>242</v>
      </c>
      <c r="C19" s="147">
        <f t="shared" si="1"/>
        <v>9644800</v>
      </c>
      <c r="D19" s="147">
        <v>50000</v>
      </c>
      <c r="E19" s="147"/>
      <c r="F19" s="147"/>
      <c r="G19" s="147"/>
      <c r="H19" s="147">
        <v>308000</v>
      </c>
      <c r="I19" s="147"/>
      <c r="J19" s="147"/>
      <c r="K19" s="147"/>
      <c r="L19" s="147"/>
      <c r="M19" s="148">
        <f t="shared" si="2"/>
        <v>0</v>
      </c>
      <c r="N19" s="147"/>
      <c r="O19" s="147"/>
      <c r="P19" s="147">
        <v>747800</v>
      </c>
      <c r="Q19" s="147">
        <v>8539000</v>
      </c>
      <c r="R19" s="147"/>
    </row>
    <row r="20" spans="1:18" ht="22.15" customHeight="1" x14ac:dyDescent="0.2">
      <c r="A20" s="127">
        <v>10</v>
      </c>
      <c r="B20" s="128" t="s">
        <v>243</v>
      </c>
      <c r="C20" s="147">
        <f t="shared" si="1"/>
        <v>718658.8753999999</v>
      </c>
      <c r="D20" s="147"/>
      <c r="E20" s="147"/>
      <c r="F20" s="147"/>
      <c r="G20" s="147"/>
      <c r="H20" s="147"/>
      <c r="I20" s="147"/>
      <c r="J20" s="147"/>
      <c r="K20" s="147"/>
      <c r="L20" s="147"/>
      <c r="M20" s="148">
        <f t="shared" si="2"/>
        <v>0</v>
      </c>
      <c r="N20" s="147"/>
      <c r="O20" s="147"/>
      <c r="P20" s="147">
        <v>718658.8753999999</v>
      </c>
      <c r="Q20" s="147"/>
      <c r="R20" s="147"/>
    </row>
    <row r="21" spans="1:18" ht="22.15" customHeight="1" x14ac:dyDescent="0.2">
      <c r="A21" s="127">
        <v>11</v>
      </c>
      <c r="B21" s="128" t="s">
        <v>244</v>
      </c>
      <c r="C21" s="147">
        <f t="shared" si="1"/>
        <v>1024933.33</v>
      </c>
      <c r="D21" s="147"/>
      <c r="E21" s="147"/>
      <c r="F21" s="147"/>
      <c r="G21" s="147"/>
      <c r="H21" s="147"/>
      <c r="I21" s="147"/>
      <c r="J21" s="147"/>
      <c r="K21" s="147"/>
      <c r="L21" s="147"/>
      <c r="M21" s="148">
        <f t="shared" si="2"/>
        <v>0</v>
      </c>
      <c r="N21" s="147"/>
      <c r="O21" s="147"/>
      <c r="P21" s="147">
        <v>1024933.33</v>
      </c>
      <c r="Q21" s="147"/>
      <c r="R21" s="147"/>
    </row>
    <row r="22" spans="1:18" ht="22.15" customHeight="1" x14ac:dyDescent="0.2">
      <c r="A22" s="127">
        <v>12</v>
      </c>
      <c r="B22" s="128" t="s">
        <v>245</v>
      </c>
      <c r="C22" s="147">
        <f t="shared" si="1"/>
        <v>394872.53</v>
      </c>
      <c r="D22" s="147"/>
      <c r="E22" s="147"/>
      <c r="F22" s="147"/>
      <c r="G22" s="147"/>
      <c r="H22" s="147"/>
      <c r="I22" s="147"/>
      <c r="J22" s="147">
        <v>394872.53</v>
      </c>
      <c r="K22" s="147"/>
      <c r="L22" s="147"/>
      <c r="M22" s="148">
        <f t="shared" si="2"/>
        <v>0</v>
      </c>
      <c r="N22" s="147"/>
      <c r="O22" s="147"/>
      <c r="P22" s="147"/>
      <c r="Q22" s="147"/>
      <c r="R22" s="147"/>
    </row>
    <row r="23" spans="1:18" ht="22.15" customHeight="1" x14ac:dyDescent="0.2">
      <c r="A23" s="127">
        <v>13</v>
      </c>
      <c r="B23" s="128" t="s">
        <v>246</v>
      </c>
      <c r="C23" s="147">
        <f t="shared" si="1"/>
        <v>850171.08</v>
      </c>
      <c r="D23" s="147"/>
      <c r="E23" s="147"/>
      <c r="F23" s="147"/>
      <c r="G23" s="147"/>
      <c r="H23" s="147"/>
      <c r="I23" s="147">
        <v>597104.19999999995</v>
      </c>
      <c r="J23" s="147"/>
      <c r="K23" s="147">
        <v>253066.88</v>
      </c>
      <c r="L23" s="147"/>
      <c r="M23" s="148">
        <f t="shared" si="2"/>
        <v>0</v>
      </c>
      <c r="N23" s="147"/>
      <c r="O23" s="147"/>
      <c r="P23" s="147"/>
      <c r="Q23" s="147"/>
      <c r="R23" s="147"/>
    </row>
    <row r="24" spans="1:18" ht="22.15" customHeight="1" x14ac:dyDescent="0.2">
      <c r="A24" s="127">
        <v>14</v>
      </c>
      <c r="B24" s="128" t="s">
        <v>247</v>
      </c>
      <c r="C24" s="147">
        <f t="shared" si="1"/>
        <v>352252.18</v>
      </c>
      <c r="D24" s="147">
        <v>352252.18</v>
      </c>
      <c r="E24" s="147"/>
      <c r="F24" s="147"/>
      <c r="G24" s="147"/>
      <c r="H24" s="147"/>
      <c r="I24" s="147"/>
      <c r="J24" s="147"/>
      <c r="K24" s="147"/>
      <c r="L24" s="147"/>
      <c r="M24" s="148">
        <f t="shared" si="2"/>
        <v>0</v>
      </c>
      <c r="N24" s="147"/>
      <c r="O24" s="147"/>
      <c r="P24" s="147"/>
      <c r="Q24" s="147"/>
      <c r="R24" s="147"/>
    </row>
    <row r="25" spans="1:18" ht="22.15" customHeight="1" x14ac:dyDescent="0.2">
      <c r="A25" s="127">
        <v>15</v>
      </c>
      <c r="B25" s="128" t="s">
        <v>248</v>
      </c>
      <c r="C25" s="147">
        <f t="shared" si="1"/>
        <v>299369.2</v>
      </c>
      <c r="D25" s="147"/>
      <c r="E25" s="147"/>
      <c r="F25" s="147"/>
      <c r="G25" s="147"/>
      <c r="H25" s="147"/>
      <c r="I25" s="147"/>
      <c r="J25" s="147"/>
      <c r="K25" s="147"/>
      <c r="L25" s="147"/>
      <c r="M25" s="148">
        <f t="shared" si="2"/>
        <v>0</v>
      </c>
      <c r="N25" s="147"/>
      <c r="O25" s="147"/>
      <c r="P25" s="147">
        <v>299369.2</v>
      </c>
      <c r="Q25" s="147"/>
      <c r="R25" s="147"/>
    </row>
    <row r="26" spans="1:18" ht="22.15" customHeight="1" x14ac:dyDescent="0.2">
      <c r="A26" s="127">
        <v>16</v>
      </c>
      <c r="B26" s="128" t="s">
        <v>249</v>
      </c>
      <c r="C26" s="147">
        <f t="shared" si="1"/>
        <v>2562014.84</v>
      </c>
      <c r="D26" s="147"/>
      <c r="E26" s="147"/>
      <c r="F26" s="147"/>
      <c r="G26" s="147"/>
      <c r="H26" s="147"/>
      <c r="I26" s="147"/>
      <c r="J26" s="147"/>
      <c r="K26" s="147"/>
      <c r="L26" s="147"/>
      <c r="M26" s="148">
        <f t="shared" si="2"/>
        <v>0</v>
      </c>
      <c r="N26" s="147"/>
      <c r="O26" s="147"/>
      <c r="P26" s="147">
        <v>2562014.84</v>
      </c>
      <c r="Q26" s="147"/>
      <c r="R26" s="147"/>
    </row>
    <row r="27" spans="1:18" ht="22.15" customHeight="1" x14ac:dyDescent="0.2">
      <c r="A27" s="127">
        <v>17</v>
      </c>
      <c r="B27" s="128" t="s">
        <v>350</v>
      </c>
      <c r="C27" s="147">
        <f t="shared" si="1"/>
        <v>374482.68</v>
      </c>
      <c r="D27" s="147"/>
      <c r="E27" s="147"/>
      <c r="F27" s="147"/>
      <c r="G27" s="147"/>
      <c r="H27" s="147"/>
      <c r="I27" s="147"/>
      <c r="J27" s="147"/>
      <c r="K27" s="147"/>
      <c r="L27" s="147"/>
      <c r="M27" s="148"/>
      <c r="N27" s="147"/>
      <c r="O27" s="147"/>
      <c r="P27" s="147">
        <v>374482.68</v>
      </c>
      <c r="Q27" s="147"/>
      <c r="R27" s="147"/>
    </row>
    <row r="28" spans="1:18" ht="22.15" customHeight="1" x14ac:dyDescent="0.2">
      <c r="A28" s="127">
        <v>18</v>
      </c>
      <c r="B28" s="128" t="s">
        <v>250</v>
      </c>
      <c r="C28" s="147">
        <f t="shared" si="1"/>
        <v>302000</v>
      </c>
      <c r="D28" s="147"/>
      <c r="E28" s="147"/>
      <c r="F28" s="147"/>
      <c r="G28" s="147">
        <f>272000+30000</f>
        <v>302000</v>
      </c>
      <c r="H28" s="147"/>
      <c r="I28" s="147"/>
      <c r="J28" s="147"/>
      <c r="K28" s="147"/>
      <c r="L28" s="147"/>
      <c r="M28" s="148">
        <f t="shared" si="2"/>
        <v>0</v>
      </c>
      <c r="N28" s="147"/>
      <c r="O28" s="147"/>
      <c r="P28" s="147"/>
      <c r="Q28" s="147"/>
      <c r="R28" s="147"/>
    </row>
    <row r="29" spans="1:18" ht="22.15" customHeight="1" x14ac:dyDescent="0.2">
      <c r="A29" s="127">
        <v>19</v>
      </c>
      <c r="B29" s="129" t="s">
        <v>351</v>
      </c>
      <c r="C29" s="147">
        <f t="shared" si="1"/>
        <v>1388000</v>
      </c>
      <c r="D29" s="147"/>
      <c r="E29" s="147"/>
      <c r="F29" s="147">
        <v>1388000</v>
      </c>
      <c r="G29" s="147"/>
      <c r="H29" s="147"/>
      <c r="I29" s="147"/>
      <c r="J29" s="147"/>
      <c r="K29" s="147"/>
      <c r="L29" s="147"/>
      <c r="M29" s="148">
        <f t="shared" si="2"/>
        <v>0</v>
      </c>
      <c r="N29" s="147"/>
      <c r="O29" s="147"/>
      <c r="P29" s="147"/>
      <c r="Q29" s="147"/>
      <c r="R29" s="147"/>
    </row>
    <row r="30" spans="1:18" ht="48.75" customHeight="1" x14ac:dyDescent="0.2">
      <c r="A30" s="127">
        <v>20</v>
      </c>
      <c r="B30" s="129" t="s">
        <v>352</v>
      </c>
      <c r="C30" s="147">
        <f t="shared" si="1"/>
        <v>150000</v>
      </c>
      <c r="D30" s="147"/>
      <c r="E30" s="147"/>
      <c r="F30" s="147">
        <f>180000-30000</f>
        <v>150000</v>
      </c>
      <c r="G30" s="147"/>
      <c r="H30" s="147"/>
      <c r="I30" s="147"/>
      <c r="J30" s="147"/>
      <c r="K30" s="147"/>
      <c r="L30" s="147"/>
      <c r="M30" s="148">
        <f t="shared" si="2"/>
        <v>0</v>
      </c>
      <c r="N30" s="147"/>
      <c r="O30" s="147"/>
      <c r="P30" s="147"/>
      <c r="Q30" s="147"/>
      <c r="R30" s="147"/>
    </row>
    <row r="31" spans="1:18" ht="56.25" customHeight="1" x14ac:dyDescent="0.2">
      <c r="A31" s="127">
        <v>21</v>
      </c>
      <c r="B31" s="129" t="s">
        <v>353</v>
      </c>
      <c r="C31" s="147">
        <f>SUM(C32:C46)</f>
        <v>23052491</v>
      </c>
      <c r="D31" s="147">
        <f t="shared" ref="D31:R31" si="3">SUM(D32:D46)</f>
        <v>1395000</v>
      </c>
      <c r="E31" s="147">
        <f t="shared" si="3"/>
        <v>0</v>
      </c>
      <c r="F31" s="147">
        <f t="shared" si="3"/>
        <v>0</v>
      </c>
      <c r="G31" s="147">
        <f t="shared" si="3"/>
        <v>0</v>
      </c>
      <c r="H31" s="147">
        <f t="shared" si="3"/>
        <v>0</v>
      </c>
      <c r="I31" s="147">
        <f t="shared" si="3"/>
        <v>0</v>
      </c>
      <c r="J31" s="147">
        <f t="shared" si="3"/>
        <v>0</v>
      </c>
      <c r="K31" s="147">
        <f t="shared" si="3"/>
        <v>0</v>
      </c>
      <c r="L31" s="147">
        <f t="shared" si="3"/>
        <v>4500000</v>
      </c>
      <c r="M31" s="147">
        <f t="shared" si="3"/>
        <v>10401181</v>
      </c>
      <c r="N31" s="147">
        <f t="shared" si="3"/>
        <v>0</v>
      </c>
      <c r="O31" s="147">
        <f t="shared" si="3"/>
        <v>0</v>
      </c>
      <c r="P31" s="147">
        <f t="shared" si="3"/>
        <v>5253310</v>
      </c>
      <c r="Q31" s="147">
        <f t="shared" si="3"/>
        <v>856000</v>
      </c>
      <c r="R31" s="147">
        <f t="shared" si="3"/>
        <v>647000</v>
      </c>
    </row>
    <row r="32" spans="1:18" ht="31.5" x14ac:dyDescent="0.2">
      <c r="A32" s="127" t="s">
        <v>10</v>
      </c>
      <c r="B32" s="130" t="s">
        <v>251</v>
      </c>
      <c r="C32" s="147">
        <f t="shared" si="1"/>
        <v>713181</v>
      </c>
      <c r="D32" s="147"/>
      <c r="E32" s="147"/>
      <c r="F32" s="147"/>
      <c r="G32" s="147"/>
      <c r="H32" s="147"/>
      <c r="I32" s="147"/>
      <c r="J32" s="147"/>
      <c r="K32" s="147"/>
      <c r="L32" s="147"/>
      <c r="M32" s="147">
        <v>713181</v>
      </c>
      <c r="N32" s="147"/>
      <c r="O32" s="147"/>
      <c r="P32" s="147"/>
      <c r="Q32" s="147"/>
      <c r="R32" s="147"/>
    </row>
    <row r="33" spans="1:18" ht="21.75" customHeight="1" x14ac:dyDescent="0.2">
      <c r="A33" s="127" t="s">
        <v>10</v>
      </c>
      <c r="B33" s="131" t="s">
        <v>354</v>
      </c>
      <c r="C33" s="147">
        <f t="shared" si="1"/>
        <v>2000000</v>
      </c>
      <c r="D33" s="147"/>
      <c r="E33" s="147"/>
      <c r="F33" s="147"/>
      <c r="G33" s="147"/>
      <c r="H33" s="147"/>
      <c r="I33" s="147"/>
      <c r="J33" s="147"/>
      <c r="K33" s="147"/>
      <c r="L33" s="147"/>
      <c r="M33" s="148">
        <v>2000000</v>
      </c>
      <c r="N33" s="147"/>
      <c r="O33" s="147"/>
      <c r="P33" s="147"/>
      <c r="Q33" s="147"/>
      <c r="R33" s="147"/>
    </row>
    <row r="34" spans="1:18" ht="23.25" customHeight="1" x14ac:dyDescent="0.2">
      <c r="A34" s="127" t="s">
        <v>10</v>
      </c>
      <c r="B34" s="131" t="s">
        <v>355</v>
      </c>
      <c r="C34" s="147">
        <f t="shared" si="1"/>
        <v>1395000</v>
      </c>
      <c r="D34" s="147">
        <v>1395000</v>
      </c>
      <c r="E34" s="147"/>
      <c r="F34" s="147"/>
      <c r="G34" s="147"/>
      <c r="H34" s="147"/>
      <c r="I34" s="147"/>
      <c r="J34" s="147"/>
      <c r="K34" s="147"/>
      <c r="L34" s="147"/>
      <c r="M34" s="148"/>
      <c r="N34" s="147"/>
      <c r="O34" s="147"/>
      <c r="P34" s="147"/>
      <c r="Q34" s="147"/>
      <c r="R34" s="147"/>
    </row>
    <row r="35" spans="1:18" ht="47.25" x14ac:dyDescent="0.2">
      <c r="A35" s="127" t="s">
        <v>10</v>
      </c>
      <c r="B35" s="132" t="s">
        <v>356</v>
      </c>
      <c r="C35" s="147">
        <f t="shared" si="1"/>
        <v>1513310</v>
      </c>
      <c r="D35" s="147"/>
      <c r="E35" s="147"/>
      <c r="F35" s="147"/>
      <c r="G35" s="147"/>
      <c r="H35" s="147"/>
      <c r="I35" s="147"/>
      <c r="J35" s="147"/>
      <c r="K35" s="147"/>
      <c r="L35" s="147"/>
      <c r="M35" s="148">
        <f t="shared" si="2"/>
        <v>0</v>
      </c>
      <c r="N35" s="147"/>
      <c r="O35" s="147"/>
      <c r="P35" s="147">
        <f>1563310-50000</f>
        <v>1513310</v>
      </c>
      <c r="Q35" s="147"/>
      <c r="R35" s="147"/>
    </row>
    <row r="36" spans="1:18" ht="26.25" customHeight="1" x14ac:dyDescent="0.2">
      <c r="A36" s="127" t="s">
        <v>10</v>
      </c>
      <c r="B36" s="128" t="s">
        <v>210</v>
      </c>
      <c r="C36" s="147">
        <f t="shared" si="1"/>
        <v>1500000</v>
      </c>
      <c r="D36" s="147"/>
      <c r="E36" s="147"/>
      <c r="F36" s="147"/>
      <c r="G36" s="147"/>
      <c r="H36" s="147"/>
      <c r="I36" s="147"/>
      <c r="J36" s="147"/>
      <c r="K36" s="147"/>
      <c r="L36" s="147">
        <v>1500000</v>
      </c>
      <c r="M36" s="148">
        <f t="shared" si="2"/>
        <v>0</v>
      </c>
      <c r="N36" s="147"/>
      <c r="O36" s="147"/>
      <c r="P36" s="147"/>
      <c r="Q36" s="147"/>
      <c r="R36" s="147"/>
    </row>
    <row r="37" spans="1:18" ht="54" customHeight="1" x14ac:dyDescent="0.2">
      <c r="A37" s="127" t="s">
        <v>10</v>
      </c>
      <c r="B37" s="129" t="s">
        <v>252</v>
      </c>
      <c r="C37" s="147">
        <f t="shared" si="1"/>
        <v>647000</v>
      </c>
      <c r="D37" s="147"/>
      <c r="E37" s="147"/>
      <c r="F37" s="147"/>
      <c r="G37" s="147"/>
      <c r="H37" s="147"/>
      <c r="I37" s="147"/>
      <c r="J37" s="147"/>
      <c r="K37" s="147"/>
      <c r="L37" s="147"/>
      <c r="M37" s="148">
        <f t="shared" si="2"/>
        <v>0</v>
      </c>
      <c r="N37" s="147"/>
      <c r="O37" s="147"/>
      <c r="P37" s="147"/>
      <c r="Q37" s="147"/>
      <c r="R37" s="147">
        <v>647000</v>
      </c>
    </row>
    <row r="38" spans="1:18" ht="46.5" customHeight="1" x14ac:dyDescent="0.2">
      <c r="A38" s="127" t="s">
        <v>10</v>
      </c>
      <c r="B38" s="129" t="s">
        <v>263</v>
      </c>
      <c r="C38" s="147">
        <f t="shared" si="1"/>
        <v>2000000</v>
      </c>
      <c r="D38" s="147"/>
      <c r="E38" s="147"/>
      <c r="F38" s="147"/>
      <c r="G38" s="147"/>
      <c r="H38" s="147"/>
      <c r="I38" s="147"/>
      <c r="J38" s="147"/>
      <c r="K38" s="147"/>
      <c r="L38" s="147"/>
      <c r="M38" s="148">
        <f t="shared" si="2"/>
        <v>0</v>
      </c>
      <c r="N38" s="147"/>
      <c r="O38" s="147"/>
      <c r="P38" s="147">
        <v>2000000</v>
      </c>
      <c r="Q38" s="147"/>
      <c r="R38" s="147"/>
    </row>
    <row r="39" spans="1:18" ht="24" customHeight="1" x14ac:dyDescent="0.25">
      <c r="A39" s="127" t="s">
        <v>10</v>
      </c>
      <c r="B39" s="28" t="s">
        <v>227</v>
      </c>
      <c r="C39" s="147">
        <f t="shared" si="1"/>
        <v>856000</v>
      </c>
      <c r="D39" s="148"/>
      <c r="E39" s="148"/>
      <c r="F39" s="148"/>
      <c r="G39" s="148"/>
      <c r="H39" s="149"/>
      <c r="I39" s="149"/>
      <c r="J39" s="149"/>
      <c r="K39" s="149"/>
      <c r="L39" s="149"/>
      <c r="M39" s="149"/>
      <c r="N39" s="149"/>
      <c r="O39" s="149"/>
      <c r="P39" s="149"/>
      <c r="Q39" s="148">
        <v>856000</v>
      </c>
      <c r="R39" s="149"/>
    </row>
    <row r="40" spans="1:18" ht="47.25" x14ac:dyDescent="0.25">
      <c r="A40" s="127" t="s">
        <v>10</v>
      </c>
      <c r="B40" s="28" t="s">
        <v>357</v>
      </c>
      <c r="C40" s="147">
        <f t="shared" si="1"/>
        <v>1500000</v>
      </c>
      <c r="D40" s="148"/>
      <c r="E40" s="148"/>
      <c r="F40" s="148"/>
      <c r="G40" s="148"/>
      <c r="H40" s="149"/>
      <c r="I40" s="149"/>
      <c r="J40" s="149"/>
      <c r="K40" s="149"/>
      <c r="L40" s="149"/>
      <c r="M40" s="149"/>
      <c r="N40" s="149"/>
      <c r="O40" s="149"/>
      <c r="P40" s="149">
        <v>1500000</v>
      </c>
      <c r="Q40" s="149"/>
      <c r="R40" s="149"/>
    </row>
    <row r="41" spans="1:18" ht="32.25" customHeight="1" x14ac:dyDescent="0.25">
      <c r="A41" s="127" t="s">
        <v>10</v>
      </c>
      <c r="B41" s="28" t="s">
        <v>358</v>
      </c>
      <c r="C41" s="147">
        <f t="shared" si="1"/>
        <v>240000</v>
      </c>
      <c r="D41" s="148"/>
      <c r="E41" s="148"/>
      <c r="F41" s="148"/>
      <c r="G41" s="148"/>
      <c r="H41" s="149"/>
      <c r="I41" s="149"/>
      <c r="J41" s="149"/>
      <c r="K41" s="149"/>
      <c r="L41" s="149"/>
      <c r="M41" s="149"/>
      <c r="N41" s="149"/>
      <c r="O41" s="149"/>
      <c r="P41" s="149">
        <v>240000</v>
      </c>
      <c r="Q41" s="149"/>
      <c r="R41" s="149"/>
    </row>
    <row r="42" spans="1:18" ht="31.5" x14ac:dyDescent="0.25">
      <c r="A42" s="127" t="s">
        <v>10</v>
      </c>
      <c r="B42" s="28" t="s">
        <v>359</v>
      </c>
      <c r="C42" s="147">
        <f t="shared" si="1"/>
        <v>2000000</v>
      </c>
      <c r="D42" s="147"/>
      <c r="E42" s="147"/>
      <c r="F42" s="147"/>
      <c r="G42" s="148"/>
      <c r="H42" s="149"/>
      <c r="I42" s="149"/>
      <c r="J42" s="149"/>
      <c r="K42" s="149"/>
      <c r="L42" s="148">
        <v>2000000</v>
      </c>
      <c r="M42" s="149"/>
      <c r="N42" s="149"/>
      <c r="O42" s="149"/>
      <c r="P42" s="149"/>
      <c r="Q42" s="149"/>
      <c r="R42" s="149"/>
    </row>
    <row r="43" spans="1:18" ht="23.25" customHeight="1" x14ac:dyDescent="0.25">
      <c r="A43" s="127" t="s">
        <v>10</v>
      </c>
      <c r="B43" s="28" t="s">
        <v>360</v>
      </c>
      <c r="C43" s="147">
        <f t="shared" si="1"/>
        <v>1000000</v>
      </c>
      <c r="D43" s="147"/>
      <c r="E43" s="147"/>
      <c r="F43" s="147"/>
      <c r="G43" s="148"/>
      <c r="H43" s="149"/>
      <c r="I43" s="149"/>
      <c r="J43" s="149"/>
      <c r="K43" s="149"/>
      <c r="L43" s="149">
        <v>1000000</v>
      </c>
      <c r="M43" s="149"/>
      <c r="N43" s="149"/>
      <c r="O43" s="149"/>
      <c r="P43" s="149"/>
      <c r="Q43" s="149"/>
      <c r="R43" s="149"/>
    </row>
    <row r="44" spans="1:18" ht="34.9" customHeight="1" x14ac:dyDescent="0.25">
      <c r="A44" s="127" t="s">
        <v>10</v>
      </c>
      <c r="B44" s="28" t="s">
        <v>361</v>
      </c>
      <c r="C44" s="147">
        <f t="shared" si="1"/>
        <v>300000</v>
      </c>
      <c r="D44" s="147"/>
      <c r="E44" s="147"/>
      <c r="F44" s="148"/>
      <c r="G44" s="148"/>
      <c r="H44" s="149"/>
      <c r="I44" s="149"/>
      <c r="J44" s="149"/>
      <c r="K44" s="149"/>
      <c r="L44" s="149"/>
      <c r="M44" s="149">
        <v>300000</v>
      </c>
      <c r="N44" s="149"/>
      <c r="O44" s="149"/>
      <c r="P44" s="149"/>
      <c r="Q44" s="149"/>
      <c r="R44" s="149"/>
    </row>
    <row r="45" spans="1:18" ht="34.15" customHeight="1" x14ac:dyDescent="0.25">
      <c r="A45" s="127" t="s">
        <v>10</v>
      </c>
      <c r="B45" s="28" t="s">
        <v>362</v>
      </c>
      <c r="C45" s="147">
        <f t="shared" ref="C45:C53" si="4">SUM(D45:L45)+M45+P45+Q45+R45</f>
        <v>1812000</v>
      </c>
      <c r="D45" s="147"/>
      <c r="E45" s="147"/>
      <c r="F45" s="148"/>
      <c r="G45" s="148"/>
      <c r="H45" s="149"/>
      <c r="I45" s="149"/>
      <c r="J45" s="149"/>
      <c r="K45" s="149"/>
      <c r="L45" s="149"/>
      <c r="M45" s="149">
        <v>1812000</v>
      </c>
      <c r="N45" s="149"/>
      <c r="O45" s="149"/>
      <c r="P45" s="149"/>
      <c r="Q45" s="149"/>
      <c r="R45" s="149"/>
    </row>
    <row r="46" spans="1:18" ht="31.5" x14ac:dyDescent="0.25">
      <c r="A46" s="127" t="s">
        <v>10</v>
      </c>
      <c r="B46" s="28" t="s">
        <v>363</v>
      </c>
      <c r="C46" s="147">
        <f t="shared" si="4"/>
        <v>5576000</v>
      </c>
      <c r="D46" s="147"/>
      <c r="E46" s="147"/>
      <c r="F46" s="148"/>
      <c r="G46" s="148"/>
      <c r="H46" s="149"/>
      <c r="I46" s="149"/>
      <c r="J46" s="149"/>
      <c r="K46" s="149"/>
      <c r="L46" s="149"/>
      <c r="M46" s="149">
        <v>5576000</v>
      </c>
      <c r="N46" s="149"/>
      <c r="O46" s="149"/>
      <c r="P46" s="149"/>
      <c r="Q46" s="149"/>
      <c r="R46" s="149"/>
    </row>
    <row r="47" spans="1:18" ht="28.5" customHeight="1" x14ac:dyDescent="0.2">
      <c r="A47" s="27">
        <v>5</v>
      </c>
      <c r="B47" s="28" t="s">
        <v>264</v>
      </c>
      <c r="C47" s="29">
        <f t="shared" si="4"/>
        <v>0</v>
      </c>
      <c r="D47" s="31"/>
      <c r="E47" s="31"/>
      <c r="F47" s="31"/>
      <c r="G47" s="31"/>
      <c r="H47" s="32"/>
      <c r="I47" s="32"/>
      <c r="J47" s="33"/>
      <c r="K47" s="33"/>
      <c r="L47" s="33"/>
      <c r="M47" s="33"/>
      <c r="N47" s="33"/>
      <c r="O47" s="33"/>
      <c r="P47" s="33"/>
      <c r="Q47" s="33"/>
      <c r="R47" s="33"/>
    </row>
    <row r="48" spans="1:18" ht="31.5" x14ac:dyDescent="0.2">
      <c r="A48" s="27">
        <v>6</v>
      </c>
      <c r="B48" s="28" t="s">
        <v>265</v>
      </c>
      <c r="C48" s="29">
        <f t="shared" si="4"/>
        <v>0</v>
      </c>
      <c r="D48" s="31"/>
      <c r="E48" s="31"/>
      <c r="F48" s="31"/>
      <c r="G48" s="31"/>
      <c r="H48" s="32"/>
      <c r="I48" s="32"/>
      <c r="J48" s="33"/>
      <c r="K48" s="33"/>
      <c r="L48" s="33"/>
      <c r="M48" s="33"/>
      <c r="N48" s="33"/>
      <c r="O48" s="33"/>
      <c r="P48" s="33"/>
      <c r="Q48" s="33"/>
      <c r="R48" s="33"/>
    </row>
    <row r="49" spans="1:18" ht="25.9" customHeight="1" x14ac:dyDescent="0.2">
      <c r="A49" s="27">
        <v>7</v>
      </c>
      <c r="B49" s="28" t="s">
        <v>266</v>
      </c>
      <c r="C49" s="29">
        <f t="shared" si="4"/>
        <v>2000000</v>
      </c>
      <c r="D49" s="31"/>
      <c r="E49" s="31"/>
      <c r="F49" s="31"/>
      <c r="G49" s="31"/>
      <c r="H49" s="32"/>
      <c r="I49" s="32"/>
      <c r="J49" s="33"/>
      <c r="K49" s="33"/>
      <c r="L49" s="33"/>
      <c r="M49" s="33"/>
      <c r="N49" s="33"/>
      <c r="O49" s="33"/>
      <c r="P49" s="33">
        <v>2000000</v>
      </c>
      <c r="Q49" s="33"/>
      <c r="R49" s="33"/>
    </row>
    <row r="50" spans="1:18" ht="24.6" customHeight="1" x14ac:dyDescent="0.2">
      <c r="A50" s="27">
        <v>8</v>
      </c>
      <c r="B50" s="28" t="s">
        <v>267</v>
      </c>
      <c r="C50" s="29">
        <f t="shared" si="4"/>
        <v>1000000</v>
      </c>
      <c r="D50" s="34"/>
      <c r="E50" s="35"/>
      <c r="F50" s="34"/>
      <c r="G50" s="31"/>
      <c r="H50" s="32"/>
      <c r="I50" s="32"/>
      <c r="J50" s="33"/>
      <c r="K50" s="33"/>
      <c r="L50" s="31">
        <v>1000000</v>
      </c>
      <c r="M50" s="33"/>
      <c r="N50" s="33"/>
      <c r="O50" s="33"/>
      <c r="P50" s="33"/>
      <c r="Q50" s="33"/>
      <c r="R50" s="33"/>
    </row>
    <row r="51" spans="1:18" ht="47.25" x14ac:dyDescent="0.2">
      <c r="A51" s="27">
        <v>9</v>
      </c>
      <c r="B51" s="28" t="s">
        <v>268</v>
      </c>
      <c r="C51" s="29">
        <f t="shared" si="4"/>
        <v>240000</v>
      </c>
      <c r="D51" s="34"/>
      <c r="E51" s="35"/>
      <c r="F51" s="34"/>
      <c r="G51" s="31"/>
      <c r="H51" s="32"/>
      <c r="I51" s="31">
        <v>240000</v>
      </c>
      <c r="J51" s="33"/>
      <c r="K51" s="33"/>
      <c r="L51" s="33"/>
      <c r="M51" s="33"/>
      <c r="N51" s="33"/>
      <c r="O51" s="33"/>
      <c r="P51" s="33"/>
      <c r="Q51" s="33"/>
      <c r="R51" s="33"/>
    </row>
    <row r="52" spans="1:18" ht="34.5" customHeight="1" x14ac:dyDescent="0.2">
      <c r="A52" s="27">
        <v>10</v>
      </c>
      <c r="B52" s="28" t="s">
        <v>269</v>
      </c>
      <c r="C52" s="29">
        <f t="shared" si="4"/>
        <v>500000</v>
      </c>
      <c r="D52" s="30"/>
      <c r="E52" s="36"/>
      <c r="F52" s="30"/>
      <c r="G52" s="31"/>
      <c r="H52" s="32"/>
      <c r="I52" s="32"/>
      <c r="J52" s="33"/>
      <c r="K52" s="33"/>
      <c r="L52" s="33">
        <v>500000</v>
      </c>
      <c r="M52" s="33"/>
      <c r="N52" s="33"/>
      <c r="O52" s="33"/>
      <c r="P52" s="33"/>
      <c r="Q52" s="33"/>
      <c r="R52" s="33"/>
    </row>
    <row r="53" spans="1:18" ht="66" customHeight="1" x14ac:dyDescent="0.2">
      <c r="A53" s="27">
        <v>11</v>
      </c>
      <c r="B53" s="28" t="s">
        <v>270</v>
      </c>
      <c r="C53" s="29">
        <f t="shared" si="4"/>
        <v>0</v>
      </c>
      <c r="D53" s="30"/>
      <c r="E53" s="36"/>
      <c r="F53" s="31"/>
      <c r="G53" s="31"/>
      <c r="H53" s="32"/>
      <c r="I53" s="32"/>
      <c r="J53" s="33"/>
      <c r="K53" s="33"/>
      <c r="L53" s="33"/>
      <c r="M53" s="33"/>
      <c r="N53" s="33"/>
      <c r="O53" s="33"/>
      <c r="P53" s="33"/>
      <c r="Q53" s="33"/>
      <c r="R53" s="33"/>
    </row>
    <row r="54" spans="1:18" x14ac:dyDescent="0.2">
      <c r="G54" s="37"/>
    </row>
  </sheetData>
  <mergeCells count="23">
    <mergeCell ref="N7:O7"/>
    <mergeCell ref="J7:J8"/>
    <mergeCell ref="A2:B2"/>
    <mergeCell ref="D7:D8"/>
    <mergeCell ref="E7:E8"/>
    <mergeCell ref="K7:K8"/>
    <mergeCell ref="C7:C8"/>
    <mergeCell ref="R7:R8"/>
    <mergeCell ref="Q1:R1"/>
    <mergeCell ref="A4:R4"/>
    <mergeCell ref="A5:R5"/>
    <mergeCell ref="P6:R6"/>
    <mergeCell ref="A7:A8"/>
    <mergeCell ref="B7:B8"/>
    <mergeCell ref="M7:M8"/>
    <mergeCell ref="A1:B1"/>
    <mergeCell ref="Q7:Q8"/>
    <mergeCell ref="P7:P8"/>
    <mergeCell ref="L7:L8"/>
    <mergeCell ref="H7:H8"/>
    <mergeCell ref="F7:F8"/>
    <mergeCell ref="G7:G8"/>
    <mergeCell ref="I7:I8"/>
  </mergeCells>
  <phoneticPr fontId="0" type="noConversion"/>
  <pageMargins left="0.43307086614173229" right="0.17" top="0.39370078740157483" bottom="0.35433070866141736" header="0.31496062992125984" footer="0.31496062992125984"/>
  <pageSetup paperSize="9" scale="6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G7" sqref="G7:G9"/>
    </sheetView>
  </sheetViews>
  <sheetFormatPr defaultRowHeight="15" x14ac:dyDescent="0.25"/>
  <cols>
    <col min="1" max="1" width="5.42578125" customWidth="1"/>
    <col min="2" max="2" width="33.85546875" customWidth="1"/>
    <col min="3" max="3" width="10.85546875" customWidth="1"/>
    <col min="4" max="5" width="10.7109375" customWidth="1"/>
    <col min="6" max="6" width="13" customWidth="1"/>
    <col min="7" max="7" width="10.42578125" customWidth="1"/>
    <col min="8" max="8" width="11.42578125" customWidth="1"/>
    <col min="9" max="9" width="8.7109375" customWidth="1"/>
    <col min="10" max="10" width="10.5703125" customWidth="1"/>
  </cols>
  <sheetData>
    <row r="1" spans="1:10" s="187" customFormat="1" ht="23.45" customHeight="1" x14ac:dyDescent="0.25">
      <c r="A1" s="215" t="s">
        <v>287</v>
      </c>
      <c r="B1" s="215"/>
      <c r="C1" s="51"/>
      <c r="D1" s="51"/>
      <c r="E1" s="51"/>
      <c r="F1" s="51"/>
      <c r="G1" s="51"/>
      <c r="H1" s="51"/>
      <c r="I1" s="220" t="s">
        <v>173</v>
      </c>
      <c r="J1" s="220"/>
    </row>
    <row r="2" spans="1:10" s="187" customFormat="1" ht="15.75" x14ac:dyDescent="0.25">
      <c r="A2" s="218" t="s">
        <v>178</v>
      </c>
      <c r="B2" s="218"/>
      <c r="C2" s="51"/>
      <c r="D2" s="51"/>
      <c r="E2" s="51"/>
      <c r="F2" s="51"/>
      <c r="G2" s="51"/>
      <c r="H2" s="51"/>
      <c r="I2" s="220"/>
      <c r="J2" s="220"/>
    </row>
    <row r="3" spans="1:10" s="187" customFormat="1" ht="15.75" x14ac:dyDescent="0.25">
      <c r="A3" s="62"/>
      <c r="B3" s="62"/>
      <c r="C3" s="51"/>
      <c r="D3" s="51"/>
      <c r="E3" s="51"/>
      <c r="F3" s="51"/>
      <c r="G3" s="51"/>
      <c r="H3" s="51"/>
      <c r="I3" s="51"/>
      <c r="J3" s="61"/>
    </row>
    <row r="4" spans="1:10" s="187" customFormat="1" ht="28.15" customHeight="1" x14ac:dyDescent="0.25">
      <c r="A4" s="245" t="s">
        <v>369</v>
      </c>
      <c r="B4" s="245"/>
      <c r="C4" s="245"/>
      <c r="D4" s="245"/>
      <c r="E4" s="245"/>
      <c r="F4" s="245"/>
      <c r="G4" s="245"/>
      <c r="H4" s="245"/>
      <c r="I4" s="245"/>
      <c r="J4" s="245"/>
    </row>
    <row r="5" spans="1:10" s="187" customFormat="1" ht="19.899999999999999" customHeight="1" x14ac:dyDescent="0.25">
      <c r="A5" s="212" t="s">
        <v>461</v>
      </c>
      <c r="B5" s="212"/>
      <c r="C5" s="212"/>
      <c r="D5" s="212"/>
      <c r="E5" s="212"/>
      <c r="F5" s="212"/>
      <c r="G5" s="212"/>
      <c r="H5" s="212"/>
      <c r="I5" s="212"/>
      <c r="J5" s="212"/>
    </row>
    <row r="6" spans="1:10" s="187" customFormat="1" ht="30.6" customHeight="1" x14ac:dyDescent="0.25">
      <c r="A6" s="121"/>
      <c r="B6" s="51"/>
      <c r="C6" s="51"/>
      <c r="D6" s="51"/>
      <c r="E6" s="51"/>
      <c r="F6" s="51"/>
      <c r="G6" s="51"/>
      <c r="H6" s="51"/>
      <c r="I6" s="246" t="s">
        <v>2</v>
      </c>
      <c r="J6" s="246"/>
    </row>
    <row r="7" spans="1:10" ht="31.5" customHeight="1" x14ac:dyDescent="0.25">
      <c r="A7" s="254" t="s">
        <v>117</v>
      </c>
      <c r="B7" s="254" t="s">
        <v>118</v>
      </c>
      <c r="C7" s="254" t="s">
        <v>119</v>
      </c>
      <c r="D7" s="254" t="s">
        <v>371</v>
      </c>
      <c r="E7" s="254"/>
      <c r="F7" s="254"/>
      <c r="G7" s="254" t="s">
        <v>120</v>
      </c>
      <c r="H7" s="254" t="s">
        <v>121</v>
      </c>
      <c r="I7" s="254" t="s">
        <v>18</v>
      </c>
      <c r="J7" s="254" t="s">
        <v>122</v>
      </c>
    </row>
    <row r="8" spans="1:10" ht="22.9" customHeight="1" x14ac:dyDescent="0.25">
      <c r="A8" s="254"/>
      <c r="B8" s="254"/>
      <c r="C8" s="254"/>
      <c r="D8" s="254" t="s">
        <v>123</v>
      </c>
      <c r="E8" s="254" t="s">
        <v>63</v>
      </c>
      <c r="F8" s="254"/>
      <c r="G8" s="254"/>
      <c r="H8" s="254"/>
      <c r="I8" s="254"/>
      <c r="J8" s="254"/>
    </row>
    <row r="9" spans="1:10" ht="62.45" customHeight="1" x14ac:dyDescent="0.25">
      <c r="A9" s="254"/>
      <c r="B9" s="254"/>
      <c r="C9" s="254"/>
      <c r="D9" s="254"/>
      <c r="E9" s="12" t="s">
        <v>124</v>
      </c>
      <c r="F9" s="12" t="s">
        <v>125</v>
      </c>
      <c r="G9" s="254"/>
      <c r="H9" s="254"/>
      <c r="I9" s="254"/>
      <c r="J9" s="254"/>
    </row>
    <row r="10" spans="1:10" ht="19.149999999999999" customHeight="1" x14ac:dyDescent="0.25">
      <c r="A10" s="6" t="s">
        <v>5</v>
      </c>
      <c r="B10" s="6" t="s">
        <v>6</v>
      </c>
      <c r="C10" s="6">
        <v>1</v>
      </c>
      <c r="D10" s="6">
        <v>2</v>
      </c>
      <c r="E10" s="6">
        <v>3</v>
      </c>
      <c r="F10" s="6">
        <v>4</v>
      </c>
      <c r="G10" s="6">
        <v>5</v>
      </c>
      <c r="H10" s="6">
        <v>6</v>
      </c>
      <c r="I10" s="6">
        <v>7</v>
      </c>
      <c r="J10" s="6" t="s">
        <v>370</v>
      </c>
    </row>
    <row r="11" spans="1:10" ht="25.9" customHeight="1" x14ac:dyDescent="0.25">
      <c r="A11" s="153"/>
      <c r="B11" s="162" t="s">
        <v>95</v>
      </c>
      <c r="C11" s="154">
        <f>SUM(C12:C19)</f>
        <v>16837</v>
      </c>
      <c r="D11" s="154">
        <f>SUM(D12:D19)</f>
        <v>7727</v>
      </c>
      <c r="E11" s="154">
        <f>SUM(E12:E19)</f>
        <v>1034</v>
      </c>
      <c r="F11" s="154">
        <f>SUM(F12:F19)</f>
        <v>6693</v>
      </c>
      <c r="G11" s="154">
        <f>SUM(G12:G19)</f>
        <v>21326.688000000002</v>
      </c>
      <c r="H11" s="155"/>
      <c r="I11" s="155"/>
      <c r="J11" s="154">
        <f>SUM(J12:J19)</f>
        <v>29053.688000000002</v>
      </c>
    </row>
    <row r="12" spans="1:10" ht="25.9" customHeight="1" x14ac:dyDescent="0.25">
      <c r="A12" s="152">
        <v>1</v>
      </c>
      <c r="B12" s="153" t="s">
        <v>289</v>
      </c>
      <c r="C12" s="155">
        <v>1105</v>
      </c>
      <c r="D12" s="155">
        <v>776</v>
      </c>
      <c r="E12" s="155">
        <v>115</v>
      </c>
      <c r="F12" s="155">
        <f>D12-E12</f>
        <v>661</v>
      </c>
      <c r="G12" s="156">
        <v>3322.4540000000002</v>
      </c>
      <c r="H12" s="155"/>
      <c r="I12" s="155"/>
      <c r="J12" s="155">
        <f>D12+G12+H12+I12</f>
        <v>4098.4539999999997</v>
      </c>
    </row>
    <row r="13" spans="1:10" ht="25.9" customHeight="1" x14ac:dyDescent="0.25">
      <c r="A13" s="152">
        <v>2</v>
      </c>
      <c r="B13" s="153" t="s">
        <v>290</v>
      </c>
      <c r="C13" s="155">
        <v>1755</v>
      </c>
      <c r="D13" s="155">
        <v>1253</v>
      </c>
      <c r="E13" s="155">
        <v>133</v>
      </c>
      <c r="F13" s="155">
        <f t="shared" ref="F13:F19" si="0">D13-E13</f>
        <v>1120</v>
      </c>
      <c r="G13" s="156">
        <v>2594.0790000000002</v>
      </c>
      <c r="H13" s="155"/>
      <c r="I13" s="155"/>
      <c r="J13" s="155">
        <f t="shared" ref="J13:J19" si="1">D13+G13+H13+I13</f>
        <v>3847.0790000000002</v>
      </c>
    </row>
    <row r="14" spans="1:10" ht="25.9" customHeight="1" x14ac:dyDescent="0.25">
      <c r="A14" s="152">
        <v>3</v>
      </c>
      <c r="B14" s="153" t="s">
        <v>291</v>
      </c>
      <c r="C14" s="155">
        <v>1605</v>
      </c>
      <c r="D14" s="155">
        <v>1134</v>
      </c>
      <c r="E14" s="155">
        <v>85</v>
      </c>
      <c r="F14" s="155">
        <f t="shared" si="0"/>
        <v>1049</v>
      </c>
      <c r="G14" s="156">
        <v>2666.61</v>
      </c>
      <c r="H14" s="155"/>
      <c r="I14" s="155"/>
      <c r="J14" s="155">
        <f t="shared" si="1"/>
        <v>3800.61</v>
      </c>
    </row>
    <row r="15" spans="1:10" ht="25.9" customHeight="1" x14ac:dyDescent="0.25">
      <c r="A15" s="152">
        <v>4</v>
      </c>
      <c r="B15" s="153" t="s">
        <v>292</v>
      </c>
      <c r="C15" s="155">
        <v>320</v>
      </c>
      <c r="D15" s="155">
        <v>234</v>
      </c>
      <c r="E15" s="155">
        <v>47</v>
      </c>
      <c r="F15" s="155">
        <f t="shared" si="0"/>
        <v>187</v>
      </c>
      <c r="G15" s="156">
        <v>3607.51</v>
      </c>
      <c r="H15" s="155"/>
      <c r="I15" s="155"/>
      <c r="J15" s="155">
        <f t="shared" si="1"/>
        <v>3841.51</v>
      </c>
    </row>
    <row r="16" spans="1:10" ht="25.9" customHeight="1" x14ac:dyDescent="0.25">
      <c r="A16" s="152">
        <v>5</v>
      </c>
      <c r="B16" s="153" t="s">
        <v>293</v>
      </c>
      <c r="C16" s="155">
        <v>1428</v>
      </c>
      <c r="D16" s="155">
        <v>984</v>
      </c>
      <c r="E16" s="155">
        <v>52</v>
      </c>
      <c r="F16" s="155">
        <f t="shared" si="0"/>
        <v>932</v>
      </c>
      <c r="G16" s="156">
        <v>2008.15</v>
      </c>
      <c r="H16" s="155"/>
      <c r="I16" s="155"/>
      <c r="J16" s="155">
        <f t="shared" si="1"/>
        <v>2992.15</v>
      </c>
    </row>
    <row r="17" spans="1:10" ht="25.9" customHeight="1" x14ac:dyDescent="0.25">
      <c r="A17" s="152">
        <v>6</v>
      </c>
      <c r="B17" s="153" t="s">
        <v>294</v>
      </c>
      <c r="C17" s="155">
        <v>888</v>
      </c>
      <c r="D17" s="155">
        <v>641</v>
      </c>
      <c r="E17" s="155">
        <v>113</v>
      </c>
      <c r="F17" s="155">
        <f t="shared" si="0"/>
        <v>528</v>
      </c>
      <c r="G17" s="156">
        <v>2689.9679999999998</v>
      </c>
      <c r="H17" s="155"/>
      <c r="I17" s="155"/>
      <c r="J17" s="155">
        <f t="shared" si="1"/>
        <v>3330.9679999999998</v>
      </c>
    </row>
    <row r="18" spans="1:10" ht="25.9" customHeight="1" x14ac:dyDescent="0.25">
      <c r="A18" s="152">
        <v>7</v>
      </c>
      <c r="B18" s="153" t="s">
        <v>295</v>
      </c>
      <c r="C18" s="155">
        <v>9725</v>
      </c>
      <c r="D18" s="155">
        <v>2696</v>
      </c>
      <c r="E18" s="155">
        <v>485</v>
      </c>
      <c r="F18" s="155">
        <f t="shared" si="0"/>
        <v>2211</v>
      </c>
      <c r="G18" s="157">
        <v>445.91699999999997</v>
      </c>
      <c r="H18" s="155"/>
      <c r="I18" s="155"/>
      <c r="J18" s="155">
        <f t="shared" si="1"/>
        <v>3141.9169999999999</v>
      </c>
    </row>
    <row r="19" spans="1:10" ht="25.9" customHeight="1" x14ac:dyDescent="0.25">
      <c r="A19" s="152">
        <v>8</v>
      </c>
      <c r="B19" s="153" t="s">
        <v>296</v>
      </c>
      <c r="C19" s="155">
        <v>11</v>
      </c>
      <c r="D19" s="155">
        <v>9</v>
      </c>
      <c r="E19" s="155">
        <v>4</v>
      </c>
      <c r="F19" s="155">
        <f t="shared" si="0"/>
        <v>5</v>
      </c>
      <c r="G19" s="157">
        <v>3992</v>
      </c>
      <c r="H19" s="155"/>
      <c r="I19" s="155"/>
      <c r="J19" s="155">
        <f t="shared" si="1"/>
        <v>4001</v>
      </c>
    </row>
    <row r="20" spans="1:10" ht="17.25" x14ac:dyDescent="0.3">
      <c r="A20" s="189"/>
      <c r="B20" s="189"/>
      <c r="C20" s="189"/>
      <c r="D20" s="189"/>
      <c r="E20" s="189"/>
      <c r="F20" s="189"/>
      <c r="G20" s="189"/>
      <c r="H20" s="189"/>
      <c r="I20" s="189"/>
      <c r="J20" s="189"/>
    </row>
    <row r="21" spans="1:10" ht="17.25" x14ac:dyDescent="0.3">
      <c r="A21" s="189"/>
      <c r="B21" s="189"/>
      <c r="C21" s="189"/>
      <c r="D21" s="189"/>
      <c r="E21" s="189"/>
      <c r="F21" s="189"/>
      <c r="G21" s="189"/>
      <c r="H21" s="189"/>
      <c r="I21" s="189"/>
      <c r="J21" s="189"/>
    </row>
    <row r="22" spans="1:10" ht="17.25" x14ac:dyDescent="0.3">
      <c r="A22" s="189"/>
      <c r="B22" s="189"/>
      <c r="C22" s="189"/>
      <c r="D22" s="189"/>
      <c r="E22" s="189"/>
      <c r="F22" s="189"/>
      <c r="G22" s="189"/>
      <c r="H22" s="189"/>
      <c r="I22" s="189"/>
      <c r="J22" s="189"/>
    </row>
    <row r="24" spans="1:10" x14ac:dyDescent="0.25">
      <c r="D24" s="48"/>
      <c r="E24" s="48"/>
      <c r="F24" s="46"/>
    </row>
    <row r="25" spans="1:10" x14ac:dyDescent="0.25">
      <c r="D25" s="48"/>
      <c r="E25" s="48"/>
      <c r="F25" s="46"/>
    </row>
    <row r="26" spans="1:10" x14ac:dyDescent="0.25">
      <c r="D26" s="48"/>
      <c r="E26" s="48"/>
      <c r="F26" s="46"/>
    </row>
    <row r="27" spans="1:10" x14ac:dyDescent="0.25">
      <c r="D27" s="48"/>
      <c r="E27" s="48"/>
      <c r="F27" s="46"/>
    </row>
    <row r="28" spans="1:10" x14ac:dyDescent="0.25">
      <c r="D28" s="48"/>
      <c r="E28" s="48"/>
      <c r="F28" s="46"/>
    </row>
    <row r="29" spans="1:10" x14ac:dyDescent="0.25">
      <c r="D29" s="48"/>
      <c r="E29" s="48"/>
      <c r="F29" s="46"/>
    </row>
    <row r="30" spans="1:10" x14ac:dyDescent="0.25">
      <c r="D30" s="48"/>
      <c r="E30" s="48"/>
      <c r="F30" s="46"/>
    </row>
    <row r="31" spans="1:10" x14ac:dyDescent="0.25">
      <c r="D31" s="48"/>
      <c r="E31" s="48"/>
      <c r="F31" s="46"/>
    </row>
    <row r="32" spans="1:10" x14ac:dyDescent="0.25">
      <c r="D32" s="48"/>
      <c r="E32" s="48"/>
      <c r="F32" s="48"/>
    </row>
    <row r="33" spans="4:5" x14ac:dyDescent="0.25">
      <c r="D33" s="48"/>
      <c r="E33" s="48"/>
    </row>
    <row r="34" spans="4:5" x14ac:dyDescent="0.25">
      <c r="D34" s="47"/>
    </row>
  </sheetData>
  <mergeCells count="16">
    <mergeCell ref="J7:J9"/>
    <mergeCell ref="D8:D9"/>
    <mergeCell ref="A1:B1"/>
    <mergeCell ref="A4:J4"/>
    <mergeCell ref="A2:B2"/>
    <mergeCell ref="I1:J2"/>
    <mergeCell ref="I6:J6"/>
    <mergeCell ref="A5:J5"/>
    <mergeCell ref="A7:A9"/>
    <mergeCell ref="B7:B9"/>
    <mergeCell ref="E8:F8"/>
    <mergeCell ref="G7:G9"/>
    <mergeCell ref="H7:H9"/>
    <mergeCell ref="I7:I9"/>
    <mergeCell ref="C7:C9"/>
    <mergeCell ref="D7:F7"/>
  </mergeCells>
  <phoneticPr fontId="0" type="noConversion"/>
  <pageMargins left="0.70866141732283472" right="0.31" top="0.4" bottom="0.3937007874015748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D6" sqref="D6"/>
    </sheetView>
  </sheetViews>
  <sheetFormatPr defaultRowHeight="15" x14ac:dyDescent="0.25"/>
  <cols>
    <col min="1" max="1" width="5.42578125" customWidth="1"/>
    <col min="2" max="2" width="33.140625" customWidth="1"/>
    <col min="3" max="4" width="12.5703125" customWidth="1"/>
    <col min="5" max="5" width="12.42578125" customWidth="1"/>
    <col min="6" max="6" width="13.5703125" customWidth="1"/>
  </cols>
  <sheetData>
    <row r="1" spans="1:6" s="187" customFormat="1" ht="22.9" customHeight="1" x14ac:dyDescent="0.25">
      <c r="A1" s="215" t="s">
        <v>287</v>
      </c>
      <c r="B1" s="215"/>
      <c r="C1" s="51"/>
      <c r="D1" s="51"/>
      <c r="E1" s="220" t="s">
        <v>174</v>
      </c>
      <c r="F1" s="220"/>
    </row>
    <row r="2" spans="1:6" s="187" customFormat="1" ht="15.75" x14ac:dyDescent="0.25">
      <c r="A2" s="218" t="s">
        <v>178</v>
      </c>
      <c r="B2" s="218"/>
      <c r="C2" s="51"/>
      <c r="D2" s="51"/>
      <c r="E2" s="220"/>
      <c r="F2" s="220"/>
    </row>
    <row r="3" spans="1:6" s="187" customFormat="1" ht="59.45" customHeight="1" x14ac:dyDescent="0.25">
      <c r="A3" s="257" t="s">
        <v>372</v>
      </c>
      <c r="B3" s="257"/>
      <c r="C3" s="257"/>
      <c r="D3" s="257"/>
      <c r="E3" s="257"/>
      <c r="F3" s="257"/>
    </row>
    <row r="4" spans="1:6" s="187" customFormat="1" ht="18.600000000000001" customHeight="1" x14ac:dyDescent="0.25">
      <c r="A4" s="212" t="s">
        <v>461</v>
      </c>
      <c r="B4" s="212"/>
      <c r="C4" s="212"/>
      <c r="D4" s="212"/>
      <c r="E4" s="212"/>
      <c r="F4" s="212"/>
    </row>
    <row r="5" spans="1:6" s="187" customFormat="1" ht="37.15" customHeight="1" x14ac:dyDescent="0.25">
      <c r="A5" s="121"/>
      <c r="B5" s="51"/>
      <c r="C5" s="51"/>
      <c r="D5" s="51"/>
      <c r="E5" s="286" t="s">
        <v>2</v>
      </c>
      <c r="F5" s="286"/>
    </row>
    <row r="6" spans="1:6" ht="116.25" customHeight="1" x14ac:dyDescent="0.25">
      <c r="A6" s="12" t="s">
        <v>3</v>
      </c>
      <c r="B6" s="12" t="s">
        <v>118</v>
      </c>
      <c r="C6" s="12" t="s">
        <v>123</v>
      </c>
      <c r="D6" s="158" t="s">
        <v>130</v>
      </c>
      <c r="E6" s="158" t="s">
        <v>131</v>
      </c>
      <c r="F6" s="158" t="s">
        <v>297</v>
      </c>
    </row>
    <row r="7" spans="1:6" ht="20.45" customHeight="1" x14ac:dyDescent="0.25">
      <c r="A7" s="161" t="s">
        <v>5</v>
      </c>
      <c r="B7" s="161" t="s">
        <v>6</v>
      </c>
      <c r="C7" s="161">
        <v>1</v>
      </c>
      <c r="D7" s="161">
        <v>2</v>
      </c>
      <c r="E7" s="161">
        <v>3</v>
      </c>
      <c r="F7" s="161">
        <v>4</v>
      </c>
    </row>
    <row r="8" spans="1:6" ht="25.9" customHeight="1" x14ac:dyDescent="0.25">
      <c r="A8" s="153"/>
      <c r="B8" s="162" t="s">
        <v>95</v>
      </c>
      <c r="C8" s="154">
        <f>SUM(C9:C16)</f>
        <v>1035</v>
      </c>
      <c r="D8" s="154"/>
      <c r="E8" s="154"/>
      <c r="F8" s="154">
        <f>SUM(F9:F16)</f>
        <v>1034</v>
      </c>
    </row>
    <row r="9" spans="1:6" ht="25.9" customHeight="1" x14ac:dyDescent="0.25">
      <c r="A9" s="152">
        <v>1</v>
      </c>
      <c r="B9" s="153" t="s">
        <v>289</v>
      </c>
      <c r="C9" s="163">
        <v>141</v>
      </c>
      <c r="D9" s="153"/>
      <c r="E9" s="153"/>
      <c r="F9" s="163">
        <v>141</v>
      </c>
    </row>
    <row r="10" spans="1:6" ht="25.9" customHeight="1" x14ac:dyDescent="0.25">
      <c r="A10" s="152">
        <v>2</v>
      </c>
      <c r="B10" s="153" t="s">
        <v>290</v>
      </c>
      <c r="C10" s="163">
        <v>130</v>
      </c>
      <c r="D10" s="153"/>
      <c r="E10" s="153"/>
      <c r="F10" s="163">
        <v>130</v>
      </c>
    </row>
    <row r="11" spans="1:6" ht="25.9" customHeight="1" x14ac:dyDescent="0.25">
      <c r="A11" s="152">
        <v>3</v>
      </c>
      <c r="B11" s="153" t="s">
        <v>291</v>
      </c>
      <c r="C11" s="163">
        <v>130</v>
      </c>
      <c r="D11" s="153"/>
      <c r="E11" s="153"/>
      <c r="F11" s="163">
        <v>130</v>
      </c>
    </row>
    <row r="12" spans="1:6" ht="25.9" customHeight="1" x14ac:dyDescent="0.25">
      <c r="A12" s="152">
        <v>4</v>
      </c>
      <c r="B12" s="153" t="s">
        <v>292</v>
      </c>
      <c r="C12" s="163">
        <v>121</v>
      </c>
      <c r="D12" s="153"/>
      <c r="E12" s="153"/>
      <c r="F12" s="163">
        <v>120</v>
      </c>
    </row>
    <row r="13" spans="1:6" ht="25.9" customHeight="1" x14ac:dyDescent="0.25">
      <c r="A13" s="152">
        <v>5</v>
      </c>
      <c r="B13" s="153" t="s">
        <v>293</v>
      </c>
      <c r="C13" s="163">
        <v>127</v>
      </c>
      <c r="D13" s="153"/>
      <c r="E13" s="153"/>
      <c r="F13" s="163">
        <v>127</v>
      </c>
    </row>
    <row r="14" spans="1:6" ht="25.9" customHeight="1" x14ac:dyDescent="0.25">
      <c r="A14" s="152">
        <v>6</v>
      </c>
      <c r="B14" s="153" t="s">
        <v>294</v>
      </c>
      <c r="C14" s="163">
        <v>128</v>
      </c>
      <c r="D14" s="153"/>
      <c r="E14" s="153"/>
      <c r="F14" s="163">
        <v>128</v>
      </c>
    </row>
    <row r="15" spans="1:6" ht="25.9" customHeight="1" x14ac:dyDescent="0.25">
      <c r="A15" s="152">
        <v>7</v>
      </c>
      <c r="B15" s="153" t="s">
        <v>295</v>
      </c>
      <c r="C15" s="163">
        <v>127</v>
      </c>
      <c r="D15" s="153"/>
      <c r="E15" s="153"/>
      <c r="F15" s="163">
        <v>127</v>
      </c>
    </row>
    <row r="16" spans="1:6" ht="25.9" customHeight="1" x14ac:dyDescent="0.25">
      <c r="A16" s="152">
        <v>8</v>
      </c>
      <c r="B16" s="153" t="s">
        <v>296</v>
      </c>
      <c r="C16" s="163">
        <v>131</v>
      </c>
      <c r="D16" s="153"/>
      <c r="E16" s="153"/>
      <c r="F16" s="163">
        <v>131</v>
      </c>
    </row>
  </sheetData>
  <mergeCells count="6">
    <mergeCell ref="A1:B1"/>
    <mergeCell ref="A3:F3"/>
    <mergeCell ref="A4:F4"/>
    <mergeCell ref="E5:F5"/>
    <mergeCell ref="A2:B2"/>
    <mergeCell ref="E1:F2"/>
  </mergeCells>
  <phoneticPr fontId="0" type="noConversion"/>
  <pageMargins left="0.7" right="0.41" top="0.47"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sqref="A1:B2"/>
    </sheetView>
  </sheetViews>
  <sheetFormatPr defaultRowHeight="15" x14ac:dyDescent="0.25"/>
  <cols>
    <col min="2" max="2" width="31.42578125" customWidth="1"/>
    <col min="13" max="13" width="9.85546875" customWidth="1"/>
    <col min="14" max="14" width="10" customWidth="1"/>
    <col min="17" max="17" width="10.140625" customWidth="1"/>
  </cols>
  <sheetData>
    <row r="1" spans="1:19" ht="26.1" customHeight="1" x14ac:dyDescent="0.25">
      <c r="A1" s="265" t="s">
        <v>177</v>
      </c>
      <c r="B1" s="265"/>
      <c r="C1" s="7"/>
      <c r="D1" s="7"/>
      <c r="E1" s="7"/>
      <c r="F1" s="7"/>
      <c r="G1" s="7"/>
      <c r="H1" s="7"/>
      <c r="I1" s="7"/>
      <c r="J1" s="7"/>
      <c r="K1" s="7"/>
      <c r="L1" s="7"/>
      <c r="M1" s="7"/>
      <c r="N1" s="7"/>
      <c r="O1" s="7"/>
      <c r="P1" s="7"/>
      <c r="Q1" s="7"/>
      <c r="R1" s="7"/>
      <c r="S1" s="262" t="s">
        <v>175</v>
      </c>
    </row>
    <row r="2" spans="1:19" ht="26.1" customHeight="1" x14ac:dyDescent="0.25">
      <c r="A2" s="266" t="s">
        <v>178</v>
      </c>
      <c r="B2" s="266"/>
      <c r="C2" s="7"/>
      <c r="D2" s="7"/>
      <c r="E2" s="7"/>
      <c r="F2" s="7"/>
      <c r="G2" s="7"/>
      <c r="H2" s="7"/>
      <c r="I2" s="7"/>
      <c r="J2" s="7"/>
      <c r="K2" s="7"/>
      <c r="L2" s="7"/>
      <c r="M2" s="7"/>
      <c r="N2" s="7"/>
      <c r="O2" s="7"/>
      <c r="P2" s="7"/>
      <c r="Q2" s="7"/>
      <c r="R2" s="7"/>
      <c r="S2" s="262"/>
    </row>
    <row r="3" spans="1:19" ht="26.1" customHeight="1" x14ac:dyDescent="0.25">
      <c r="A3" s="263" t="s">
        <v>133</v>
      </c>
      <c r="B3" s="263"/>
      <c r="C3" s="263"/>
      <c r="D3" s="263"/>
      <c r="E3" s="263"/>
      <c r="F3" s="263"/>
      <c r="G3" s="263"/>
      <c r="H3" s="263"/>
      <c r="I3" s="263"/>
      <c r="J3" s="263"/>
      <c r="K3" s="263"/>
      <c r="L3" s="263"/>
      <c r="M3" s="263"/>
      <c r="N3" s="263"/>
      <c r="O3" s="263"/>
      <c r="P3" s="263"/>
      <c r="Q3" s="263"/>
      <c r="R3" s="263"/>
      <c r="S3" s="263"/>
    </row>
    <row r="4" spans="1:19" ht="26.1" customHeight="1" x14ac:dyDescent="0.25">
      <c r="A4" s="239" t="s">
        <v>163</v>
      </c>
      <c r="B4" s="239"/>
      <c r="C4" s="239"/>
      <c r="D4" s="239"/>
      <c r="E4" s="239"/>
      <c r="F4" s="239"/>
      <c r="G4" s="239"/>
      <c r="H4" s="239"/>
      <c r="I4" s="239"/>
      <c r="J4" s="239"/>
      <c r="K4" s="239"/>
      <c r="L4" s="239"/>
      <c r="M4" s="239"/>
      <c r="N4" s="239"/>
      <c r="O4" s="239"/>
      <c r="P4" s="239"/>
      <c r="Q4" s="239"/>
      <c r="R4" s="239"/>
      <c r="S4" s="239"/>
    </row>
    <row r="5" spans="1:19" ht="26.1" customHeight="1" x14ac:dyDescent="0.25">
      <c r="A5" s="10"/>
      <c r="B5" s="7"/>
      <c r="C5" s="7"/>
      <c r="D5" s="7"/>
      <c r="E5" s="7"/>
      <c r="F5" s="7"/>
      <c r="G5" s="7"/>
      <c r="H5" s="7"/>
      <c r="I5" s="7"/>
      <c r="J5" s="7"/>
      <c r="K5" s="7"/>
      <c r="L5" s="7"/>
      <c r="M5" s="7"/>
      <c r="N5" s="7"/>
      <c r="O5" s="7"/>
      <c r="P5" s="7"/>
      <c r="Q5" s="7"/>
      <c r="R5" s="287" t="s">
        <v>2</v>
      </c>
      <c r="S5" s="287"/>
    </row>
    <row r="6" spans="1:19" ht="26.1" customHeight="1" x14ac:dyDescent="0.25">
      <c r="A6" s="254" t="s">
        <v>3</v>
      </c>
      <c r="B6" s="254" t="s">
        <v>118</v>
      </c>
      <c r="C6" s="254" t="s">
        <v>123</v>
      </c>
      <c r="D6" s="254" t="s">
        <v>134</v>
      </c>
      <c r="E6" s="254"/>
      <c r="F6" s="254" t="s">
        <v>135</v>
      </c>
      <c r="G6" s="254"/>
      <c r="H6" s="254"/>
      <c r="I6" s="254"/>
      <c r="J6" s="254"/>
      <c r="K6" s="254"/>
      <c r="L6" s="254"/>
      <c r="M6" s="254" t="s">
        <v>135</v>
      </c>
      <c r="N6" s="254"/>
      <c r="O6" s="254"/>
      <c r="P6" s="254"/>
      <c r="Q6" s="254"/>
      <c r="R6" s="254"/>
      <c r="S6" s="254"/>
    </row>
    <row r="7" spans="1:19" ht="26.1" customHeight="1" x14ac:dyDescent="0.25">
      <c r="A7" s="254"/>
      <c r="B7" s="254"/>
      <c r="C7" s="254"/>
      <c r="D7" s="254" t="s">
        <v>136</v>
      </c>
      <c r="E7" s="254" t="s">
        <v>137</v>
      </c>
      <c r="F7" s="254" t="s">
        <v>123</v>
      </c>
      <c r="G7" s="254" t="s">
        <v>136</v>
      </c>
      <c r="H7" s="254"/>
      <c r="I7" s="254"/>
      <c r="J7" s="254" t="s">
        <v>137</v>
      </c>
      <c r="K7" s="254"/>
      <c r="L7" s="254"/>
      <c r="M7" s="254" t="s">
        <v>123</v>
      </c>
      <c r="N7" s="254" t="s">
        <v>136</v>
      </c>
      <c r="O7" s="254"/>
      <c r="P7" s="254"/>
      <c r="Q7" s="254" t="s">
        <v>137</v>
      </c>
      <c r="R7" s="254"/>
      <c r="S7" s="254"/>
    </row>
    <row r="8" spans="1:19" ht="59.25" customHeight="1" x14ac:dyDescent="0.25">
      <c r="A8" s="254"/>
      <c r="B8" s="254"/>
      <c r="C8" s="254"/>
      <c r="D8" s="254"/>
      <c r="E8" s="254"/>
      <c r="F8" s="254"/>
      <c r="G8" s="12" t="s">
        <v>123</v>
      </c>
      <c r="H8" s="12" t="s">
        <v>138</v>
      </c>
      <c r="I8" s="12" t="s">
        <v>139</v>
      </c>
      <c r="J8" s="12" t="s">
        <v>123</v>
      </c>
      <c r="K8" s="12" t="s">
        <v>138</v>
      </c>
      <c r="L8" s="12" t="s">
        <v>139</v>
      </c>
      <c r="M8" s="254"/>
      <c r="N8" s="12" t="s">
        <v>123</v>
      </c>
      <c r="O8" s="12" t="s">
        <v>138</v>
      </c>
      <c r="P8" s="12" t="s">
        <v>139</v>
      </c>
      <c r="Q8" s="12" t="s">
        <v>123</v>
      </c>
      <c r="R8" s="12" t="s">
        <v>138</v>
      </c>
      <c r="S8" s="12" t="s">
        <v>139</v>
      </c>
    </row>
    <row r="9" spans="1:19" s="17" customFormat="1" ht="26.1" customHeight="1" x14ac:dyDescent="0.2">
      <c r="A9" s="18" t="s">
        <v>5</v>
      </c>
      <c r="B9" s="18" t="s">
        <v>6</v>
      </c>
      <c r="C9" s="18" t="s">
        <v>65</v>
      </c>
      <c r="D9" s="18" t="s">
        <v>140</v>
      </c>
      <c r="E9" s="18" t="s">
        <v>141</v>
      </c>
      <c r="F9" s="18" t="s">
        <v>142</v>
      </c>
      <c r="G9" s="18" t="s">
        <v>143</v>
      </c>
      <c r="H9" s="18">
        <v>6</v>
      </c>
      <c r="I9" s="18">
        <v>7</v>
      </c>
      <c r="J9" s="18" t="s">
        <v>144</v>
      </c>
      <c r="K9" s="18">
        <v>9</v>
      </c>
      <c r="L9" s="18">
        <v>10</v>
      </c>
      <c r="M9" s="18" t="s">
        <v>145</v>
      </c>
      <c r="N9" s="18" t="s">
        <v>146</v>
      </c>
      <c r="O9" s="18">
        <v>13</v>
      </c>
      <c r="P9" s="18">
        <v>14</v>
      </c>
      <c r="Q9" s="18" t="s">
        <v>147</v>
      </c>
      <c r="R9" s="18">
        <v>16</v>
      </c>
      <c r="S9" s="18">
        <v>17</v>
      </c>
    </row>
    <row r="10" spans="1:19" ht="26.1" customHeight="1" x14ac:dyDescent="0.25">
      <c r="A10" s="12"/>
      <c r="B10" s="13" t="s">
        <v>95</v>
      </c>
      <c r="C10" s="12"/>
      <c r="D10" s="12"/>
      <c r="E10" s="12"/>
      <c r="F10" s="12"/>
      <c r="G10" s="12"/>
      <c r="H10" s="12"/>
      <c r="I10" s="12"/>
      <c r="J10" s="12"/>
      <c r="K10" s="12"/>
      <c r="L10" s="12"/>
      <c r="M10" s="12"/>
      <c r="N10" s="12"/>
      <c r="O10" s="12"/>
      <c r="P10" s="12"/>
      <c r="Q10" s="12"/>
      <c r="R10" s="12"/>
      <c r="S10" s="12"/>
    </row>
    <row r="11" spans="1:19" ht="26.1" customHeight="1" x14ac:dyDescent="0.25">
      <c r="A11" s="12" t="s">
        <v>8</v>
      </c>
      <c r="B11" s="13" t="s">
        <v>64</v>
      </c>
      <c r="C11" s="12"/>
      <c r="D11" s="12"/>
      <c r="E11" s="12"/>
      <c r="F11" s="12"/>
      <c r="G11" s="12"/>
      <c r="H11" s="12"/>
      <c r="I11" s="12"/>
      <c r="J11" s="12"/>
      <c r="K11" s="12"/>
      <c r="L11" s="12"/>
      <c r="M11" s="12"/>
      <c r="N11" s="12"/>
      <c r="O11" s="12"/>
      <c r="P11" s="12"/>
      <c r="Q11" s="12"/>
      <c r="R11" s="12"/>
      <c r="S11" s="12"/>
    </row>
    <row r="12" spans="1:19" ht="26.1" customHeight="1" x14ac:dyDescent="0.25">
      <c r="A12" s="11">
        <v>1</v>
      </c>
      <c r="B12" s="14" t="s">
        <v>99</v>
      </c>
      <c r="C12" s="11"/>
      <c r="D12" s="11"/>
      <c r="E12" s="11"/>
      <c r="F12" s="11"/>
      <c r="G12" s="11"/>
      <c r="H12" s="11"/>
      <c r="I12" s="11"/>
      <c r="J12" s="11"/>
      <c r="K12" s="11"/>
      <c r="L12" s="11"/>
      <c r="M12" s="11"/>
      <c r="N12" s="11"/>
      <c r="O12" s="11"/>
      <c r="P12" s="11"/>
      <c r="Q12" s="11"/>
      <c r="R12" s="11"/>
      <c r="S12" s="11"/>
    </row>
    <row r="13" spans="1:19" ht="26.1" customHeight="1" x14ac:dyDescent="0.25">
      <c r="A13" s="11">
        <v>2</v>
      </c>
      <c r="B13" s="14" t="s">
        <v>100</v>
      </c>
      <c r="C13" s="11"/>
      <c r="D13" s="11"/>
      <c r="E13" s="11"/>
      <c r="F13" s="11"/>
      <c r="G13" s="11"/>
      <c r="H13" s="11"/>
      <c r="I13" s="11"/>
      <c r="J13" s="11"/>
      <c r="K13" s="11"/>
      <c r="L13" s="11"/>
      <c r="M13" s="11"/>
      <c r="N13" s="11"/>
      <c r="O13" s="11"/>
      <c r="P13" s="11"/>
      <c r="Q13" s="11"/>
      <c r="R13" s="11"/>
      <c r="S13" s="11"/>
    </row>
    <row r="14" spans="1:19" ht="26.1" customHeight="1" x14ac:dyDescent="0.25">
      <c r="A14" s="11" t="s">
        <v>101</v>
      </c>
      <c r="B14" s="14" t="s">
        <v>101</v>
      </c>
      <c r="C14" s="11"/>
      <c r="D14" s="11"/>
      <c r="E14" s="11"/>
      <c r="F14" s="11"/>
      <c r="G14" s="11"/>
      <c r="H14" s="11"/>
      <c r="I14" s="11"/>
      <c r="J14" s="11"/>
      <c r="K14" s="11"/>
      <c r="L14" s="11"/>
      <c r="M14" s="11"/>
      <c r="N14" s="11"/>
      <c r="O14" s="11"/>
      <c r="P14" s="11"/>
      <c r="Q14" s="11"/>
      <c r="R14" s="11"/>
      <c r="S14" s="11"/>
    </row>
    <row r="15" spans="1:19" ht="26.1" customHeight="1" x14ac:dyDescent="0.25">
      <c r="A15" s="12" t="s">
        <v>13</v>
      </c>
      <c r="B15" s="13" t="s">
        <v>176</v>
      </c>
      <c r="C15" s="12"/>
      <c r="D15" s="12"/>
      <c r="E15" s="12"/>
      <c r="F15" s="12"/>
      <c r="G15" s="12"/>
      <c r="H15" s="12"/>
      <c r="I15" s="12"/>
      <c r="J15" s="12"/>
      <c r="K15" s="12"/>
      <c r="L15" s="12"/>
      <c r="M15" s="12"/>
      <c r="N15" s="12"/>
      <c r="O15" s="12"/>
      <c r="P15" s="12"/>
      <c r="Q15" s="12"/>
      <c r="R15" s="12"/>
      <c r="S15" s="12"/>
    </row>
    <row r="16" spans="1:19" ht="26.1" customHeight="1" x14ac:dyDescent="0.25">
      <c r="A16" s="11">
        <v>1</v>
      </c>
      <c r="B16" s="14" t="s">
        <v>126</v>
      </c>
      <c r="C16" s="11"/>
      <c r="D16" s="11"/>
      <c r="E16" s="11"/>
      <c r="F16" s="11"/>
      <c r="G16" s="11"/>
      <c r="H16" s="11"/>
      <c r="I16" s="11"/>
      <c r="J16" s="11"/>
      <c r="K16" s="11"/>
      <c r="L16" s="11"/>
      <c r="M16" s="11"/>
      <c r="N16" s="11"/>
      <c r="O16" s="11"/>
      <c r="P16" s="11"/>
      <c r="Q16" s="11"/>
      <c r="R16" s="11"/>
      <c r="S16" s="11"/>
    </row>
    <row r="17" spans="1:19" ht="26.1" customHeight="1" x14ac:dyDescent="0.25">
      <c r="A17" s="11">
        <v>2</v>
      </c>
      <c r="B17" s="14" t="s">
        <v>127</v>
      </c>
      <c r="C17" s="11"/>
      <c r="D17" s="11"/>
      <c r="E17" s="11"/>
      <c r="F17" s="11"/>
      <c r="G17" s="11"/>
      <c r="H17" s="11"/>
      <c r="I17" s="11"/>
      <c r="J17" s="11"/>
      <c r="K17" s="11"/>
      <c r="L17" s="11"/>
      <c r="M17" s="11"/>
      <c r="N17" s="11"/>
      <c r="O17" s="11"/>
      <c r="P17" s="11"/>
      <c r="Q17" s="11"/>
      <c r="R17" s="11"/>
      <c r="S17" s="11"/>
    </row>
    <row r="18" spans="1:19" ht="26.1" customHeight="1" x14ac:dyDescent="0.25">
      <c r="A18" s="11">
        <v>3</v>
      </c>
      <c r="B18" s="14" t="s">
        <v>128</v>
      </c>
      <c r="C18" s="11"/>
      <c r="D18" s="11"/>
      <c r="E18" s="11"/>
      <c r="F18" s="11"/>
      <c r="G18" s="11"/>
      <c r="H18" s="11"/>
      <c r="I18" s="11"/>
      <c r="J18" s="11"/>
      <c r="K18" s="11"/>
      <c r="L18" s="11"/>
      <c r="M18" s="11"/>
      <c r="N18" s="11"/>
      <c r="O18" s="11"/>
      <c r="P18" s="11"/>
      <c r="Q18" s="11"/>
      <c r="R18" s="11"/>
      <c r="S18" s="11"/>
    </row>
    <row r="19" spans="1:19" ht="26.1" customHeight="1" x14ac:dyDescent="0.25">
      <c r="A19" s="11" t="s">
        <v>101</v>
      </c>
      <c r="B19" s="14" t="s">
        <v>101</v>
      </c>
      <c r="C19" s="11"/>
      <c r="D19" s="11"/>
      <c r="E19" s="11"/>
      <c r="F19" s="11"/>
      <c r="G19" s="11"/>
      <c r="H19" s="11"/>
      <c r="I19" s="11"/>
      <c r="J19" s="11"/>
      <c r="K19" s="11"/>
      <c r="L19" s="11"/>
      <c r="M19" s="11"/>
      <c r="N19" s="11"/>
      <c r="O19" s="11"/>
      <c r="P19" s="11"/>
      <c r="Q19" s="11"/>
      <c r="R19" s="11"/>
      <c r="S19" s="11"/>
    </row>
  </sheetData>
  <mergeCells count="20">
    <mergeCell ref="S1:S2"/>
    <mergeCell ref="A3:S3"/>
    <mergeCell ref="A4:S4"/>
    <mergeCell ref="R5:S5"/>
    <mergeCell ref="A1:B1"/>
    <mergeCell ref="A2:B2"/>
    <mergeCell ref="A6:A8"/>
    <mergeCell ref="B6:B8"/>
    <mergeCell ref="C6:C8"/>
    <mergeCell ref="D6:E6"/>
    <mergeCell ref="D7:D8"/>
    <mergeCell ref="E7:E8"/>
    <mergeCell ref="Q7:S7"/>
    <mergeCell ref="J7:L7"/>
    <mergeCell ref="M7:M8"/>
    <mergeCell ref="F6:L6"/>
    <mergeCell ref="M6:S6"/>
    <mergeCell ref="F7:F8"/>
    <mergeCell ref="G7:I7"/>
    <mergeCell ref="N7:P7"/>
  </mergeCells>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70" zoomScaleNormal="70" workbookViewId="0">
      <selection activeCell="E6" sqref="E6:E9"/>
    </sheetView>
  </sheetViews>
  <sheetFormatPr defaultRowHeight="15.75" x14ac:dyDescent="0.25"/>
  <cols>
    <col min="1" max="1" width="4.85546875" style="45" customWidth="1"/>
    <col min="2" max="2" width="25.7109375" style="45" customWidth="1"/>
    <col min="3" max="3" width="8.42578125" style="45" customWidth="1"/>
    <col min="4" max="4" width="11.85546875" style="45" customWidth="1"/>
    <col min="5" max="7" width="9.140625" style="45"/>
    <col min="8" max="10" width="8.7109375" style="45" customWidth="1"/>
    <col min="11" max="11" width="8.42578125" style="45" customWidth="1"/>
    <col min="12" max="12" width="6.42578125" style="45" customWidth="1"/>
    <col min="13" max="13" width="8.7109375" style="45" customWidth="1"/>
    <col min="14" max="14" width="7.85546875" style="45" customWidth="1"/>
    <col min="15" max="15" width="8.7109375" style="45" customWidth="1"/>
    <col min="16" max="16" width="7.28515625" style="45" customWidth="1"/>
    <col min="17" max="17" width="8.7109375" style="45" customWidth="1"/>
    <col min="18" max="18" width="6.42578125" style="45" customWidth="1"/>
    <col min="19" max="19" width="8.7109375" style="45" customWidth="1"/>
    <col min="20" max="20" width="6.42578125" style="45" customWidth="1"/>
    <col min="21" max="22" width="8.7109375" style="45" customWidth="1"/>
    <col min="23" max="16384" width="9.140625" style="45"/>
  </cols>
  <sheetData>
    <row r="1" spans="1:22" s="205" customFormat="1" ht="20.45" customHeight="1" x14ac:dyDescent="0.25">
      <c r="A1" s="269" t="s">
        <v>287</v>
      </c>
      <c r="B1" s="269"/>
      <c r="T1" s="290" t="s">
        <v>299</v>
      </c>
      <c r="U1" s="290"/>
      <c r="V1" s="290"/>
    </row>
    <row r="2" spans="1:22" s="205" customFormat="1" x14ac:dyDescent="0.25">
      <c r="A2" s="272" t="s">
        <v>178</v>
      </c>
      <c r="B2" s="272"/>
    </row>
    <row r="3" spans="1:22" s="205" customFormat="1" ht="21.6" customHeight="1" x14ac:dyDescent="0.3">
      <c r="A3" s="289" t="s">
        <v>375</v>
      </c>
      <c r="B3" s="289"/>
      <c r="C3" s="289"/>
      <c r="D3" s="289"/>
      <c r="E3" s="289"/>
      <c r="F3" s="289"/>
      <c r="G3" s="289"/>
      <c r="H3" s="289"/>
      <c r="I3" s="289"/>
      <c r="J3" s="289"/>
      <c r="K3" s="289"/>
      <c r="L3" s="289"/>
      <c r="M3" s="289"/>
      <c r="N3" s="289"/>
      <c r="O3" s="289"/>
      <c r="P3" s="289"/>
      <c r="Q3" s="289"/>
      <c r="R3" s="289"/>
      <c r="S3" s="289"/>
      <c r="T3" s="289"/>
      <c r="U3" s="289"/>
      <c r="V3" s="289"/>
    </row>
    <row r="4" spans="1:22" s="205" customFormat="1" ht="19.5" customHeight="1" x14ac:dyDescent="0.25">
      <c r="A4" s="284" t="s">
        <v>461</v>
      </c>
      <c r="B4" s="284"/>
      <c r="C4" s="284"/>
      <c r="D4" s="284"/>
      <c r="E4" s="284"/>
      <c r="F4" s="284"/>
      <c r="G4" s="284"/>
      <c r="H4" s="284"/>
      <c r="I4" s="284"/>
      <c r="J4" s="284"/>
      <c r="K4" s="284"/>
      <c r="L4" s="284"/>
      <c r="M4" s="284"/>
      <c r="N4" s="284"/>
      <c r="O4" s="284"/>
      <c r="P4" s="284"/>
      <c r="Q4" s="284"/>
      <c r="R4" s="284"/>
      <c r="S4" s="284"/>
      <c r="T4" s="284"/>
      <c r="U4" s="284"/>
      <c r="V4" s="284"/>
    </row>
    <row r="5" spans="1:22" s="205" customFormat="1" ht="21" customHeight="1" x14ac:dyDescent="0.25">
      <c r="A5" s="206"/>
      <c r="T5" s="288" t="s">
        <v>2</v>
      </c>
      <c r="U5" s="288"/>
      <c r="V5" s="288"/>
    </row>
    <row r="6" spans="1:22" s="40" customFormat="1" ht="23.45" customHeight="1" x14ac:dyDescent="0.2">
      <c r="A6" s="273" t="s">
        <v>3</v>
      </c>
      <c r="B6" s="273" t="s">
        <v>148</v>
      </c>
      <c r="C6" s="273" t="s">
        <v>149</v>
      </c>
      <c r="D6" s="273" t="s">
        <v>150</v>
      </c>
      <c r="E6" s="273" t="s">
        <v>151</v>
      </c>
      <c r="F6" s="273" t="s">
        <v>152</v>
      </c>
      <c r="G6" s="273"/>
      <c r="H6" s="273"/>
      <c r="I6" s="273"/>
      <c r="J6" s="273"/>
      <c r="K6" s="273" t="s">
        <v>383</v>
      </c>
      <c r="L6" s="273"/>
      <c r="M6" s="273"/>
      <c r="N6" s="273"/>
      <c r="O6" s="273" t="s">
        <v>384</v>
      </c>
      <c r="P6" s="273"/>
      <c r="Q6" s="273"/>
      <c r="R6" s="273"/>
      <c r="S6" s="273" t="s">
        <v>385</v>
      </c>
      <c r="T6" s="273"/>
      <c r="U6" s="273"/>
      <c r="V6" s="273"/>
    </row>
    <row r="7" spans="1:22" s="40" customFormat="1" ht="21.6" customHeight="1" x14ac:dyDescent="0.2">
      <c r="A7" s="273"/>
      <c r="B7" s="273"/>
      <c r="C7" s="273"/>
      <c r="D7" s="273"/>
      <c r="E7" s="273"/>
      <c r="F7" s="273" t="s">
        <v>153</v>
      </c>
      <c r="G7" s="273" t="s">
        <v>154</v>
      </c>
      <c r="H7" s="273"/>
      <c r="I7" s="273"/>
      <c r="J7" s="273"/>
      <c r="K7" s="273"/>
      <c r="L7" s="273"/>
      <c r="M7" s="273"/>
      <c r="N7" s="273"/>
      <c r="O7" s="273"/>
      <c r="P7" s="273"/>
      <c r="Q7" s="273"/>
      <c r="R7" s="273"/>
      <c r="S7" s="273"/>
      <c r="T7" s="273"/>
      <c r="U7" s="273"/>
      <c r="V7" s="273"/>
    </row>
    <row r="8" spans="1:22" s="40" customFormat="1" ht="23.45" customHeight="1" x14ac:dyDescent="0.2">
      <c r="A8" s="273"/>
      <c r="B8" s="273"/>
      <c r="C8" s="273"/>
      <c r="D8" s="273"/>
      <c r="E8" s="273"/>
      <c r="F8" s="273"/>
      <c r="G8" s="273" t="s">
        <v>155</v>
      </c>
      <c r="H8" s="273" t="s">
        <v>156</v>
      </c>
      <c r="I8" s="273"/>
      <c r="J8" s="273"/>
      <c r="K8" s="273" t="s">
        <v>123</v>
      </c>
      <c r="L8" s="273" t="s">
        <v>156</v>
      </c>
      <c r="M8" s="273"/>
      <c r="N8" s="273"/>
      <c r="O8" s="273" t="s">
        <v>123</v>
      </c>
      <c r="P8" s="273" t="s">
        <v>156</v>
      </c>
      <c r="Q8" s="273"/>
      <c r="R8" s="273"/>
      <c r="S8" s="273" t="s">
        <v>123</v>
      </c>
      <c r="T8" s="273" t="s">
        <v>156</v>
      </c>
      <c r="U8" s="273"/>
      <c r="V8" s="273"/>
    </row>
    <row r="9" spans="1:22" s="40" customFormat="1" ht="57.75" customHeight="1" x14ac:dyDescent="0.2">
      <c r="A9" s="273"/>
      <c r="B9" s="273"/>
      <c r="C9" s="273"/>
      <c r="D9" s="273"/>
      <c r="E9" s="273"/>
      <c r="F9" s="273"/>
      <c r="G9" s="273"/>
      <c r="H9" s="170" t="s">
        <v>157</v>
      </c>
      <c r="I9" s="170" t="s">
        <v>158</v>
      </c>
      <c r="J9" s="170" t="s">
        <v>386</v>
      </c>
      <c r="K9" s="273"/>
      <c r="L9" s="170" t="s">
        <v>157</v>
      </c>
      <c r="M9" s="170" t="s">
        <v>158</v>
      </c>
      <c r="N9" s="170" t="s">
        <v>386</v>
      </c>
      <c r="O9" s="273"/>
      <c r="P9" s="170" t="s">
        <v>157</v>
      </c>
      <c r="Q9" s="170" t="s">
        <v>158</v>
      </c>
      <c r="R9" s="170" t="s">
        <v>387</v>
      </c>
      <c r="S9" s="273"/>
      <c r="T9" s="170" t="s">
        <v>157</v>
      </c>
      <c r="U9" s="170" t="s">
        <v>158</v>
      </c>
      <c r="V9" s="170" t="s">
        <v>386</v>
      </c>
    </row>
    <row r="10" spans="1:22" s="43" customFormat="1" ht="16.149999999999999" customHeight="1" x14ac:dyDescent="0.25">
      <c r="A10" s="171" t="s">
        <v>5</v>
      </c>
      <c r="B10" s="171" t="s">
        <v>6</v>
      </c>
      <c r="C10" s="171">
        <v>1</v>
      </c>
      <c r="D10" s="171">
        <v>2</v>
      </c>
      <c r="E10" s="171">
        <v>3</v>
      </c>
      <c r="F10" s="171">
        <v>4</v>
      </c>
      <c r="G10" s="171">
        <v>5</v>
      </c>
      <c r="H10" s="171">
        <v>6</v>
      </c>
      <c r="I10" s="171">
        <v>7</v>
      </c>
      <c r="J10" s="171">
        <v>8</v>
      </c>
      <c r="K10" s="171">
        <v>9</v>
      </c>
      <c r="L10" s="171">
        <v>10</v>
      </c>
      <c r="M10" s="171">
        <v>11</v>
      </c>
      <c r="N10" s="171">
        <v>12</v>
      </c>
      <c r="O10" s="171">
        <v>13</v>
      </c>
      <c r="P10" s="171">
        <v>14</v>
      </c>
      <c r="Q10" s="171">
        <v>15</v>
      </c>
      <c r="R10" s="171">
        <v>16</v>
      </c>
      <c r="S10" s="171">
        <v>17</v>
      </c>
      <c r="T10" s="171">
        <v>18</v>
      </c>
      <c r="U10" s="171">
        <v>19</v>
      </c>
      <c r="V10" s="171">
        <v>20</v>
      </c>
    </row>
    <row r="11" spans="1:22" s="44" customFormat="1" ht="27" customHeight="1" x14ac:dyDescent="0.25">
      <c r="A11" s="170"/>
      <c r="B11" s="170" t="s">
        <v>95</v>
      </c>
      <c r="C11" s="170"/>
      <c r="D11" s="170"/>
      <c r="E11" s="170"/>
      <c r="F11" s="170"/>
      <c r="G11" s="172">
        <f t="shared" ref="G11:U11" si="0">G12+G26+G33+G41+G45</f>
        <v>132741</v>
      </c>
      <c r="H11" s="172">
        <f t="shared" si="0"/>
        <v>1100</v>
      </c>
      <c r="I11" s="172">
        <f t="shared" si="0"/>
        <v>91358</v>
      </c>
      <c r="J11" s="172">
        <f t="shared" si="0"/>
        <v>40283</v>
      </c>
      <c r="K11" s="172">
        <f t="shared" si="0"/>
        <v>113826</v>
      </c>
      <c r="L11" s="172">
        <f t="shared" si="0"/>
        <v>1100</v>
      </c>
      <c r="M11" s="172">
        <f t="shared" si="0"/>
        <v>87029</v>
      </c>
      <c r="N11" s="172">
        <f t="shared" si="0"/>
        <v>25697</v>
      </c>
      <c r="O11" s="172">
        <f t="shared" si="0"/>
        <v>102120</v>
      </c>
      <c r="P11" s="172">
        <f t="shared" si="0"/>
        <v>1100</v>
      </c>
      <c r="Q11" s="172">
        <f t="shared" si="0"/>
        <v>81933</v>
      </c>
      <c r="R11" s="172">
        <f t="shared" si="0"/>
        <v>19087</v>
      </c>
      <c r="S11" s="172">
        <f t="shared" si="0"/>
        <v>20808</v>
      </c>
      <c r="T11" s="172">
        <f t="shared" si="0"/>
        <v>0</v>
      </c>
      <c r="U11" s="172">
        <f t="shared" si="0"/>
        <v>3443</v>
      </c>
      <c r="V11" s="172">
        <f>V12+V26+V33+V41+V45</f>
        <v>17365</v>
      </c>
    </row>
    <row r="12" spans="1:22" s="44" customFormat="1" ht="21.6" customHeight="1" x14ac:dyDescent="0.25">
      <c r="A12" s="170" t="s">
        <v>5</v>
      </c>
      <c r="B12" s="173" t="s">
        <v>388</v>
      </c>
      <c r="C12" s="170"/>
      <c r="D12" s="170"/>
      <c r="E12" s="170"/>
      <c r="F12" s="170"/>
      <c r="G12" s="172">
        <f t="shared" ref="G12:R12" si="1">G13+G22</f>
        <v>39908</v>
      </c>
      <c r="H12" s="172">
        <f t="shared" si="1"/>
        <v>1100</v>
      </c>
      <c r="I12" s="172">
        <f t="shared" si="1"/>
        <v>4982</v>
      </c>
      <c r="J12" s="172">
        <f t="shared" si="1"/>
        <v>33826</v>
      </c>
      <c r="K12" s="172">
        <f t="shared" si="1"/>
        <v>27366</v>
      </c>
      <c r="L12" s="172">
        <f t="shared" si="1"/>
        <v>1100</v>
      </c>
      <c r="M12" s="172">
        <f t="shared" si="1"/>
        <v>5127</v>
      </c>
      <c r="N12" s="172">
        <f t="shared" si="1"/>
        <v>21139</v>
      </c>
      <c r="O12" s="172">
        <f t="shared" si="1"/>
        <v>18973</v>
      </c>
      <c r="P12" s="172">
        <f t="shared" si="1"/>
        <v>1100</v>
      </c>
      <c r="Q12" s="172">
        <f t="shared" si="1"/>
        <v>2004</v>
      </c>
      <c r="R12" s="172">
        <f t="shared" si="1"/>
        <v>15869</v>
      </c>
      <c r="S12" s="172">
        <f>S13+S22</f>
        <v>16080</v>
      </c>
      <c r="T12" s="172">
        <f>T13+T22</f>
        <v>0</v>
      </c>
      <c r="U12" s="172">
        <f>U13+U22</f>
        <v>2503</v>
      </c>
      <c r="V12" s="172">
        <f>V13+V22</f>
        <v>13577</v>
      </c>
    </row>
    <row r="13" spans="1:22" s="44" customFormat="1" ht="20.45" customHeight="1" x14ac:dyDescent="0.25">
      <c r="A13" s="170" t="s">
        <v>8</v>
      </c>
      <c r="B13" s="173" t="s">
        <v>377</v>
      </c>
      <c r="C13" s="170"/>
      <c r="D13" s="170"/>
      <c r="E13" s="170"/>
      <c r="F13" s="170"/>
      <c r="G13" s="172">
        <f t="shared" ref="G13:U13" si="2">G14+G19</f>
        <v>34678</v>
      </c>
      <c r="H13" s="172">
        <f t="shared" si="2"/>
        <v>1100</v>
      </c>
      <c r="I13" s="172">
        <f t="shared" si="2"/>
        <v>0</v>
      </c>
      <c r="J13" s="172">
        <f t="shared" si="2"/>
        <v>33578</v>
      </c>
      <c r="K13" s="172">
        <f t="shared" si="2"/>
        <v>22239</v>
      </c>
      <c r="L13" s="172">
        <f t="shared" si="2"/>
        <v>1100</v>
      </c>
      <c r="M13" s="172">
        <f t="shared" si="2"/>
        <v>0</v>
      </c>
      <c r="N13" s="172">
        <f t="shared" si="2"/>
        <v>21139</v>
      </c>
      <c r="O13" s="172">
        <f t="shared" si="2"/>
        <v>16969</v>
      </c>
      <c r="P13" s="172">
        <f t="shared" si="2"/>
        <v>1100</v>
      </c>
      <c r="Q13" s="172">
        <f t="shared" si="2"/>
        <v>0</v>
      </c>
      <c r="R13" s="172">
        <f t="shared" si="2"/>
        <v>15869</v>
      </c>
      <c r="S13" s="172">
        <f t="shared" si="2"/>
        <v>13577</v>
      </c>
      <c r="T13" s="172">
        <f t="shared" si="2"/>
        <v>0</v>
      </c>
      <c r="U13" s="172">
        <f t="shared" si="2"/>
        <v>0</v>
      </c>
      <c r="V13" s="172">
        <f>V14+V19</f>
        <v>13577</v>
      </c>
    </row>
    <row r="14" spans="1:22" s="44" customFormat="1" ht="30.75" customHeight="1" x14ac:dyDescent="0.25">
      <c r="A14" s="170">
        <v>1</v>
      </c>
      <c r="B14" s="173" t="s">
        <v>389</v>
      </c>
      <c r="C14" s="170"/>
      <c r="D14" s="170"/>
      <c r="E14" s="170"/>
      <c r="F14" s="170"/>
      <c r="G14" s="172">
        <f t="shared" ref="G14:U14" si="3">G15+G16+G17+G18</f>
        <v>26924</v>
      </c>
      <c r="H14" s="172">
        <f t="shared" si="3"/>
        <v>1100</v>
      </c>
      <c r="I14" s="172">
        <f t="shared" si="3"/>
        <v>0</v>
      </c>
      <c r="J14" s="172">
        <f t="shared" si="3"/>
        <v>25824</v>
      </c>
      <c r="K14" s="172">
        <f t="shared" si="3"/>
        <v>22239</v>
      </c>
      <c r="L14" s="172">
        <f t="shared" si="3"/>
        <v>1100</v>
      </c>
      <c r="M14" s="172">
        <f t="shared" si="3"/>
        <v>0</v>
      </c>
      <c r="N14" s="172">
        <f t="shared" si="3"/>
        <v>21139</v>
      </c>
      <c r="O14" s="172">
        <f t="shared" si="3"/>
        <v>16969</v>
      </c>
      <c r="P14" s="172">
        <f t="shared" si="3"/>
        <v>1100</v>
      </c>
      <c r="Q14" s="172">
        <f t="shared" si="3"/>
        <v>0</v>
      </c>
      <c r="R14" s="172">
        <f t="shared" si="3"/>
        <v>15869</v>
      </c>
      <c r="S14" s="172">
        <f t="shared" si="3"/>
        <v>6949</v>
      </c>
      <c r="T14" s="172">
        <f t="shared" si="3"/>
        <v>0</v>
      </c>
      <c r="U14" s="172">
        <f t="shared" si="3"/>
        <v>0</v>
      </c>
      <c r="V14" s="172">
        <f>V15+V16+V17+V18</f>
        <v>6949</v>
      </c>
    </row>
    <row r="15" spans="1:22" s="44" customFormat="1" ht="76.5" x14ac:dyDescent="0.25">
      <c r="A15" s="174" t="s">
        <v>160</v>
      </c>
      <c r="B15" s="176" t="s">
        <v>390</v>
      </c>
      <c r="C15" s="174" t="s">
        <v>391</v>
      </c>
      <c r="D15" s="174" t="s">
        <v>392</v>
      </c>
      <c r="E15" s="174" t="s">
        <v>393</v>
      </c>
      <c r="F15" s="174" t="s">
        <v>394</v>
      </c>
      <c r="G15" s="175">
        <f>H15+I15+J15</f>
        <v>10540</v>
      </c>
      <c r="H15" s="175"/>
      <c r="I15" s="175"/>
      <c r="J15" s="175">
        <v>10540</v>
      </c>
      <c r="K15" s="175">
        <f>L15+M15+N15</f>
        <v>9716</v>
      </c>
      <c r="L15" s="175"/>
      <c r="M15" s="175"/>
      <c r="N15" s="175">
        <v>9716</v>
      </c>
      <c r="O15" s="175">
        <f>P15+Q15+R15</f>
        <v>9269</v>
      </c>
      <c r="P15" s="175"/>
      <c r="Q15" s="175"/>
      <c r="R15" s="175">
        <f>9269</f>
        <v>9269</v>
      </c>
      <c r="S15" s="175">
        <f>T15+U15+V15</f>
        <v>447</v>
      </c>
      <c r="T15" s="175"/>
      <c r="U15" s="175"/>
      <c r="V15" s="175">
        <v>447</v>
      </c>
    </row>
    <row r="16" spans="1:22" s="44" customFormat="1" ht="81.75" customHeight="1" x14ac:dyDescent="0.25">
      <c r="A16" s="174" t="s">
        <v>161</v>
      </c>
      <c r="B16" s="178" t="s">
        <v>274</v>
      </c>
      <c r="C16" s="174" t="s">
        <v>275</v>
      </c>
      <c r="D16" s="174" t="s">
        <v>276</v>
      </c>
      <c r="E16" s="174">
        <v>2018</v>
      </c>
      <c r="F16" s="179" t="s">
        <v>395</v>
      </c>
      <c r="G16" s="175">
        <f>H16+I16+J16</f>
        <v>9219</v>
      </c>
      <c r="H16" s="175"/>
      <c r="I16" s="175"/>
      <c r="J16" s="175">
        <v>9219</v>
      </c>
      <c r="K16" s="175">
        <f>L16+M16+N16</f>
        <v>6163</v>
      </c>
      <c r="L16" s="175"/>
      <c r="M16" s="175"/>
      <c r="N16" s="175">
        <v>6163</v>
      </c>
      <c r="O16" s="175">
        <f>P16+Q16+R16</f>
        <v>2921</v>
      </c>
      <c r="P16" s="175"/>
      <c r="Q16" s="175"/>
      <c r="R16" s="175">
        <v>2921</v>
      </c>
      <c r="S16" s="175">
        <f>T16+U16+V16</f>
        <v>3242</v>
      </c>
      <c r="T16" s="175"/>
      <c r="U16" s="175"/>
      <c r="V16" s="175">
        <v>3242</v>
      </c>
    </row>
    <row r="17" spans="1:22" s="44" customFormat="1" ht="69" customHeight="1" x14ac:dyDescent="0.25">
      <c r="A17" s="174" t="s">
        <v>203</v>
      </c>
      <c r="B17" s="178" t="s">
        <v>280</v>
      </c>
      <c r="C17" s="174" t="s">
        <v>281</v>
      </c>
      <c r="D17" s="174" t="s">
        <v>282</v>
      </c>
      <c r="E17" s="174">
        <v>2018</v>
      </c>
      <c r="F17" s="179" t="s">
        <v>283</v>
      </c>
      <c r="G17" s="175">
        <f>H17+I17+J17</f>
        <v>4178</v>
      </c>
      <c r="H17" s="175"/>
      <c r="I17" s="175"/>
      <c r="J17" s="175">
        <v>4178</v>
      </c>
      <c r="K17" s="175">
        <f>L17+M17+N17</f>
        <v>3581</v>
      </c>
      <c r="L17" s="175"/>
      <c r="M17" s="175"/>
      <c r="N17" s="175">
        <v>3581</v>
      </c>
      <c r="O17" s="175">
        <f>P17+Q17+R17</f>
        <v>2000</v>
      </c>
      <c r="P17" s="175"/>
      <c r="Q17" s="175"/>
      <c r="R17" s="175">
        <v>2000</v>
      </c>
      <c r="S17" s="175">
        <f>T17+U17+V17</f>
        <v>1581</v>
      </c>
      <c r="T17" s="175"/>
      <c r="U17" s="175"/>
      <c r="V17" s="175">
        <v>1581</v>
      </c>
    </row>
    <row r="18" spans="1:22" s="44" customFormat="1" ht="59.25" customHeight="1" x14ac:dyDescent="0.25">
      <c r="A18" s="174" t="s">
        <v>205</v>
      </c>
      <c r="B18" s="178" t="s">
        <v>396</v>
      </c>
      <c r="C18" s="174" t="s">
        <v>391</v>
      </c>
      <c r="D18" s="174" t="s">
        <v>397</v>
      </c>
      <c r="E18" s="174">
        <v>2018</v>
      </c>
      <c r="F18" s="174" t="s">
        <v>398</v>
      </c>
      <c r="G18" s="175">
        <f>H18+I18+J18</f>
        <v>2987</v>
      </c>
      <c r="H18" s="175">
        <v>1100</v>
      </c>
      <c r="I18" s="175"/>
      <c r="J18" s="175">
        <v>1887</v>
      </c>
      <c r="K18" s="175">
        <f>L18+M18+N18</f>
        <v>2779</v>
      </c>
      <c r="L18" s="175">
        <v>1100</v>
      </c>
      <c r="M18" s="175"/>
      <c r="N18" s="175">
        <v>1679</v>
      </c>
      <c r="O18" s="175">
        <f>P18+Q18+R18</f>
        <v>2779</v>
      </c>
      <c r="P18" s="175">
        <v>1100</v>
      </c>
      <c r="Q18" s="175"/>
      <c r="R18" s="175">
        <v>1679</v>
      </c>
      <c r="S18" s="175">
        <f>T18+U18+V18</f>
        <v>1679</v>
      </c>
      <c r="T18" s="175"/>
      <c r="U18" s="175"/>
      <c r="V18" s="175">
        <v>1679</v>
      </c>
    </row>
    <row r="19" spans="1:22" s="44" customFormat="1" ht="22.5" customHeight="1" x14ac:dyDescent="0.25">
      <c r="A19" s="170">
        <v>2</v>
      </c>
      <c r="B19" s="173" t="s">
        <v>159</v>
      </c>
      <c r="C19" s="170"/>
      <c r="D19" s="170"/>
      <c r="E19" s="170"/>
      <c r="F19" s="170"/>
      <c r="G19" s="172">
        <f t="shared" ref="G19:U19" si="4">G20+G21</f>
        <v>7754</v>
      </c>
      <c r="H19" s="172">
        <f t="shared" si="4"/>
        <v>0</v>
      </c>
      <c r="I19" s="172">
        <f t="shared" si="4"/>
        <v>0</v>
      </c>
      <c r="J19" s="172">
        <f t="shared" si="4"/>
        <v>7754</v>
      </c>
      <c r="K19" s="172">
        <f t="shared" si="4"/>
        <v>0</v>
      </c>
      <c r="L19" s="172">
        <f t="shared" si="4"/>
        <v>0</v>
      </c>
      <c r="M19" s="172">
        <f t="shared" si="4"/>
        <v>0</v>
      </c>
      <c r="N19" s="172">
        <f t="shared" si="4"/>
        <v>0</v>
      </c>
      <c r="O19" s="172">
        <f t="shared" si="4"/>
        <v>0</v>
      </c>
      <c r="P19" s="172">
        <f t="shared" si="4"/>
        <v>0</v>
      </c>
      <c r="Q19" s="172">
        <f t="shared" si="4"/>
        <v>0</v>
      </c>
      <c r="R19" s="172">
        <f t="shared" si="4"/>
        <v>0</v>
      </c>
      <c r="S19" s="172">
        <f t="shared" si="4"/>
        <v>6628</v>
      </c>
      <c r="T19" s="172">
        <f t="shared" si="4"/>
        <v>0</v>
      </c>
      <c r="U19" s="172">
        <f t="shared" si="4"/>
        <v>0</v>
      </c>
      <c r="V19" s="172">
        <f>V20+V21</f>
        <v>6628</v>
      </c>
    </row>
    <row r="20" spans="1:22" s="44" customFormat="1" ht="52.5" customHeight="1" x14ac:dyDescent="0.25">
      <c r="A20" s="174" t="s">
        <v>160</v>
      </c>
      <c r="B20" s="178" t="s">
        <v>399</v>
      </c>
      <c r="C20" s="174" t="s">
        <v>277</v>
      </c>
      <c r="D20" s="174" t="s">
        <v>400</v>
      </c>
      <c r="E20" s="174">
        <v>2019</v>
      </c>
      <c r="F20" s="174" t="s">
        <v>401</v>
      </c>
      <c r="G20" s="175">
        <f>H20+I20+J20</f>
        <v>3045</v>
      </c>
      <c r="H20" s="175"/>
      <c r="I20" s="175"/>
      <c r="J20" s="175">
        <v>3045</v>
      </c>
      <c r="K20" s="175"/>
      <c r="L20" s="175"/>
      <c r="M20" s="175"/>
      <c r="N20" s="175"/>
      <c r="O20" s="175"/>
      <c r="P20" s="175"/>
      <c r="Q20" s="175"/>
      <c r="R20" s="175"/>
      <c r="S20" s="175">
        <f>T20+U20+V20</f>
        <v>2700</v>
      </c>
      <c r="T20" s="175"/>
      <c r="U20" s="175"/>
      <c r="V20" s="175">
        <v>2700</v>
      </c>
    </row>
    <row r="21" spans="1:22" s="44" customFormat="1" ht="48" customHeight="1" x14ac:dyDescent="0.25">
      <c r="A21" s="174" t="s">
        <v>161</v>
      </c>
      <c r="B21" s="178" t="s">
        <v>402</v>
      </c>
      <c r="C21" s="174" t="s">
        <v>281</v>
      </c>
      <c r="D21" s="174" t="s">
        <v>403</v>
      </c>
      <c r="E21" s="174">
        <v>2019</v>
      </c>
      <c r="F21" s="174" t="s">
        <v>404</v>
      </c>
      <c r="G21" s="175">
        <f>H21+I21+J21</f>
        <v>4709</v>
      </c>
      <c r="H21" s="175"/>
      <c r="I21" s="175"/>
      <c r="J21" s="175">
        <v>4709</v>
      </c>
      <c r="K21" s="175"/>
      <c r="L21" s="175"/>
      <c r="M21" s="175"/>
      <c r="N21" s="175"/>
      <c r="O21" s="175"/>
      <c r="P21" s="175"/>
      <c r="Q21" s="175"/>
      <c r="R21" s="175"/>
      <c r="S21" s="175">
        <f>T21+U21+V21</f>
        <v>3928</v>
      </c>
      <c r="T21" s="175"/>
      <c r="U21" s="175"/>
      <c r="V21" s="175">
        <v>3928</v>
      </c>
    </row>
    <row r="22" spans="1:22" s="44" customFormat="1" ht="30" customHeight="1" x14ac:dyDescent="0.25">
      <c r="A22" s="170" t="s">
        <v>13</v>
      </c>
      <c r="B22" s="173" t="s">
        <v>379</v>
      </c>
      <c r="C22" s="170"/>
      <c r="D22" s="170"/>
      <c r="E22" s="170"/>
      <c r="F22" s="170"/>
      <c r="G22" s="172">
        <f>G23</f>
        <v>5230</v>
      </c>
      <c r="H22" s="172">
        <f t="shared" ref="H22:V22" si="5">H23</f>
        <v>0</v>
      </c>
      <c r="I22" s="172">
        <f t="shared" si="5"/>
        <v>4982</v>
      </c>
      <c r="J22" s="172">
        <f t="shared" si="5"/>
        <v>248</v>
      </c>
      <c r="K22" s="172">
        <f t="shared" si="5"/>
        <v>5127</v>
      </c>
      <c r="L22" s="172">
        <f t="shared" si="5"/>
        <v>0</v>
      </c>
      <c r="M22" s="172">
        <f t="shared" si="5"/>
        <v>5127</v>
      </c>
      <c r="N22" s="172">
        <f t="shared" si="5"/>
        <v>0</v>
      </c>
      <c r="O22" s="172">
        <f t="shared" si="5"/>
        <v>2004</v>
      </c>
      <c r="P22" s="172">
        <f t="shared" si="5"/>
        <v>0</v>
      </c>
      <c r="Q22" s="172">
        <f t="shared" si="5"/>
        <v>2004</v>
      </c>
      <c r="R22" s="172">
        <f t="shared" si="5"/>
        <v>0</v>
      </c>
      <c r="S22" s="172">
        <f t="shared" si="5"/>
        <v>2503</v>
      </c>
      <c r="T22" s="172">
        <f t="shared" si="5"/>
        <v>0</v>
      </c>
      <c r="U22" s="172">
        <f t="shared" si="5"/>
        <v>2503</v>
      </c>
      <c r="V22" s="172">
        <f t="shared" si="5"/>
        <v>0</v>
      </c>
    </row>
    <row r="23" spans="1:22" ht="30.75" customHeight="1" x14ac:dyDescent="0.25">
      <c r="A23" s="170">
        <v>1</v>
      </c>
      <c r="B23" s="173" t="s">
        <v>389</v>
      </c>
      <c r="C23" s="170"/>
      <c r="D23" s="170"/>
      <c r="E23" s="170"/>
      <c r="F23" s="170"/>
      <c r="G23" s="172">
        <f t="shared" ref="G23:T23" si="6">G24+G25</f>
        <v>5230</v>
      </c>
      <c r="H23" s="172">
        <f t="shared" si="6"/>
        <v>0</v>
      </c>
      <c r="I23" s="172">
        <f t="shared" si="6"/>
        <v>4982</v>
      </c>
      <c r="J23" s="172">
        <f t="shared" si="6"/>
        <v>248</v>
      </c>
      <c r="K23" s="172">
        <f t="shared" si="6"/>
        <v>5127</v>
      </c>
      <c r="L23" s="172">
        <f t="shared" si="6"/>
        <v>0</v>
      </c>
      <c r="M23" s="172">
        <f t="shared" si="6"/>
        <v>5127</v>
      </c>
      <c r="N23" s="172">
        <f t="shared" si="6"/>
        <v>0</v>
      </c>
      <c r="O23" s="172">
        <f t="shared" si="6"/>
        <v>2004</v>
      </c>
      <c r="P23" s="172">
        <f t="shared" si="6"/>
        <v>0</v>
      </c>
      <c r="Q23" s="172">
        <f t="shared" si="6"/>
        <v>2004</v>
      </c>
      <c r="R23" s="172">
        <f t="shared" si="6"/>
        <v>0</v>
      </c>
      <c r="S23" s="172">
        <f t="shared" si="6"/>
        <v>2503</v>
      </c>
      <c r="T23" s="172">
        <f t="shared" si="6"/>
        <v>0</v>
      </c>
      <c r="U23" s="172">
        <f>U24+U25</f>
        <v>2503</v>
      </c>
      <c r="V23" s="172">
        <f>V24+V25</f>
        <v>0</v>
      </c>
    </row>
    <row r="24" spans="1:22" ht="43.5" customHeight="1" x14ac:dyDescent="0.25">
      <c r="A24" s="174" t="s">
        <v>160</v>
      </c>
      <c r="B24" s="180" t="s">
        <v>405</v>
      </c>
      <c r="C24" s="174" t="s">
        <v>406</v>
      </c>
      <c r="D24" s="174" t="s">
        <v>407</v>
      </c>
      <c r="E24" s="174">
        <v>208</v>
      </c>
      <c r="F24" s="174" t="s">
        <v>408</v>
      </c>
      <c r="G24" s="175">
        <f>H24+I24+J24</f>
        <v>1602</v>
      </c>
      <c r="H24" s="175"/>
      <c r="I24" s="175">
        <v>1382</v>
      </c>
      <c r="J24" s="175">
        <f>132+88</f>
        <v>220</v>
      </c>
      <c r="K24" s="175">
        <f>L24+M24+N24</f>
        <v>1527</v>
      </c>
      <c r="L24" s="175"/>
      <c r="M24" s="175">
        <v>1527</v>
      </c>
      <c r="N24" s="175"/>
      <c r="O24" s="175">
        <f>P24+Q24+R24</f>
        <v>504</v>
      </c>
      <c r="P24" s="175"/>
      <c r="Q24" s="175">
        <v>504</v>
      </c>
      <c r="R24" s="175"/>
      <c r="S24" s="175">
        <f>T24+U24+V24</f>
        <v>923</v>
      </c>
      <c r="T24" s="175"/>
      <c r="U24" s="175">
        <f>923</f>
        <v>923</v>
      </c>
      <c r="V24" s="175"/>
    </row>
    <row r="25" spans="1:22" ht="38.25" x14ac:dyDescent="0.25">
      <c r="A25" s="174" t="s">
        <v>161</v>
      </c>
      <c r="B25" s="176" t="s">
        <v>409</v>
      </c>
      <c r="C25" s="174" t="s">
        <v>406</v>
      </c>
      <c r="D25" s="174" t="s">
        <v>410</v>
      </c>
      <c r="E25" s="174">
        <v>2018</v>
      </c>
      <c r="F25" s="174" t="s">
        <v>411</v>
      </c>
      <c r="G25" s="175">
        <f>H25+I25+J25</f>
        <v>3628</v>
      </c>
      <c r="H25" s="175"/>
      <c r="I25" s="175">
        <v>3600</v>
      </c>
      <c r="J25" s="175">
        <v>28</v>
      </c>
      <c r="K25" s="175">
        <f>L25+M25+N25</f>
        <v>3600</v>
      </c>
      <c r="L25" s="175"/>
      <c r="M25" s="175">
        <v>3600</v>
      </c>
      <c r="N25" s="175"/>
      <c r="O25" s="175">
        <f>P25+Q25+R25</f>
        <v>1500</v>
      </c>
      <c r="P25" s="175"/>
      <c r="Q25" s="175">
        <v>1500</v>
      </c>
      <c r="R25" s="175"/>
      <c r="S25" s="175">
        <f>T25+U25+V25</f>
        <v>1580</v>
      </c>
      <c r="T25" s="175"/>
      <c r="U25" s="175">
        <f>1580</f>
        <v>1580</v>
      </c>
      <c r="V25" s="175"/>
    </row>
    <row r="26" spans="1:22" ht="19.5" customHeight="1" x14ac:dyDescent="0.25">
      <c r="A26" s="170" t="s">
        <v>6</v>
      </c>
      <c r="B26" s="173" t="s">
        <v>412</v>
      </c>
      <c r="C26" s="170"/>
      <c r="D26" s="170"/>
      <c r="E26" s="170"/>
      <c r="F26" s="170"/>
      <c r="G26" s="172">
        <f>G27+G30</f>
        <v>6121</v>
      </c>
      <c r="H26" s="172">
        <f t="shared" ref="H26:V26" si="7">H27+H30</f>
        <v>0</v>
      </c>
      <c r="I26" s="172">
        <f t="shared" si="7"/>
        <v>6121</v>
      </c>
      <c r="J26" s="172">
        <f t="shared" si="7"/>
        <v>0</v>
      </c>
      <c r="K26" s="172">
        <f t="shared" si="7"/>
        <v>4123</v>
      </c>
      <c r="L26" s="172">
        <f t="shared" si="7"/>
        <v>0</v>
      </c>
      <c r="M26" s="172">
        <f t="shared" si="7"/>
        <v>3903</v>
      </c>
      <c r="N26" s="172">
        <f t="shared" si="7"/>
        <v>220</v>
      </c>
      <c r="O26" s="172">
        <f t="shared" si="7"/>
        <v>3177</v>
      </c>
      <c r="P26" s="172">
        <f t="shared" si="7"/>
        <v>0</v>
      </c>
      <c r="Q26" s="172">
        <f t="shared" si="7"/>
        <v>2957</v>
      </c>
      <c r="R26" s="172">
        <f t="shared" si="7"/>
        <v>220</v>
      </c>
      <c r="S26" s="172">
        <f t="shared" si="7"/>
        <v>1000</v>
      </c>
      <c r="T26" s="172">
        <f t="shared" si="7"/>
        <v>0</v>
      </c>
      <c r="U26" s="172">
        <f t="shared" si="7"/>
        <v>0</v>
      </c>
      <c r="V26" s="172">
        <f t="shared" si="7"/>
        <v>1000</v>
      </c>
    </row>
    <row r="27" spans="1:22" ht="23.25" customHeight="1" x14ac:dyDescent="0.25">
      <c r="A27" s="170" t="s">
        <v>8</v>
      </c>
      <c r="B27" s="173" t="s">
        <v>377</v>
      </c>
      <c r="C27" s="170"/>
      <c r="D27" s="170"/>
      <c r="E27" s="170"/>
      <c r="F27" s="170"/>
      <c r="G27" s="170">
        <f t="shared" ref="G27:V28" si="8">G28</f>
        <v>2693</v>
      </c>
      <c r="H27" s="170">
        <f t="shared" si="8"/>
        <v>0</v>
      </c>
      <c r="I27" s="170">
        <f t="shared" si="8"/>
        <v>2693</v>
      </c>
      <c r="J27" s="170">
        <f t="shared" si="8"/>
        <v>0</v>
      </c>
      <c r="K27" s="170">
        <f t="shared" si="8"/>
        <v>2511</v>
      </c>
      <c r="L27" s="170">
        <f t="shared" si="8"/>
        <v>0</v>
      </c>
      <c r="M27" s="170">
        <f t="shared" si="8"/>
        <v>2511</v>
      </c>
      <c r="N27" s="170">
        <f t="shared" si="8"/>
        <v>0</v>
      </c>
      <c r="O27" s="170">
        <f t="shared" si="8"/>
        <v>2287</v>
      </c>
      <c r="P27" s="170">
        <f t="shared" si="8"/>
        <v>0</v>
      </c>
      <c r="Q27" s="170">
        <f t="shared" si="8"/>
        <v>2287</v>
      </c>
      <c r="R27" s="170">
        <f t="shared" si="8"/>
        <v>0</v>
      </c>
      <c r="S27" s="170">
        <f t="shared" si="8"/>
        <v>224</v>
      </c>
      <c r="T27" s="170">
        <f t="shared" si="8"/>
        <v>0</v>
      </c>
      <c r="U27" s="170">
        <f t="shared" si="8"/>
        <v>0</v>
      </c>
      <c r="V27" s="170">
        <f t="shared" si="8"/>
        <v>224</v>
      </c>
    </row>
    <row r="28" spans="1:22" ht="27.75" customHeight="1" x14ac:dyDescent="0.25">
      <c r="A28" s="170">
        <v>1</v>
      </c>
      <c r="B28" s="173" t="s">
        <v>389</v>
      </c>
      <c r="C28" s="170"/>
      <c r="D28" s="170"/>
      <c r="E28" s="170"/>
      <c r="F28" s="170"/>
      <c r="G28" s="172">
        <f t="shared" si="8"/>
        <v>2693</v>
      </c>
      <c r="H28" s="172">
        <f t="shared" si="8"/>
        <v>0</v>
      </c>
      <c r="I28" s="172">
        <f t="shared" si="8"/>
        <v>2693</v>
      </c>
      <c r="J28" s="172">
        <f t="shared" si="8"/>
        <v>0</v>
      </c>
      <c r="K28" s="172">
        <f t="shared" si="8"/>
        <v>2511</v>
      </c>
      <c r="L28" s="172">
        <f t="shared" si="8"/>
        <v>0</v>
      </c>
      <c r="M28" s="172">
        <f t="shared" si="8"/>
        <v>2511</v>
      </c>
      <c r="N28" s="172">
        <f t="shared" si="8"/>
        <v>0</v>
      </c>
      <c r="O28" s="172">
        <f t="shared" si="8"/>
        <v>2287</v>
      </c>
      <c r="P28" s="172">
        <f t="shared" si="8"/>
        <v>0</v>
      </c>
      <c r="Q28" s="172">
        <f t="shared" si="8"/>
        <v>2287</v>
      </c>
      <c r="R28" s="172">
        <f t="shared" si="8"/>
        <v>0</v>
      </c>
      <c r="S28" s="172">
        <f t="shared" si="8"/>
        <v>224</v>
      </c>
      <c r="T28" s="172">
        <f t="shared" si="8"/>
        <v>0</v>
      </c>
      <c r="U28" s="172">
        <f t="shared" si="8"/>
        <v>0</v>
      </c>
      <c r="V28" s="172">
        <f t="shared" si="8"/>
        <v>224</v>
      </c>
    </row>
    <row r="29" spans="1:22" ht="51" x14ac:dyDescent="0.25">
      <c r="A29" s="174" t="s">
        <v>160</v>
      </c>
      <c r="B29" s="176" t="s">
        <v>413</v>
      </c>
      <c r="C29" s="174" t="s">
        <v>414</v>
      </c>
      <c r="D29" s="174" t="s">
        <v>415</v>
      </c>
      <c r="E29" s="174">
        <v>2016</v>
      </c>
      <c r="F29" s="174" t="s">
        <v>416</v>
      </c>
      <c r="G29" s="175">
        <f>H29+I29+J29</f>
        <v>2693</v>
      </c>
      <c r="H29" s="175"/>
      <c r="I29" s="175">
        <v>2693</v>
      </c>
      <c r="J29" s="175"/>
      <c r="K29" s="175">
        <f>L29+M29+N29</f>
        <v>2511</v>
      </c>
      <c r="L29" s="175"/>
      <c r="M29" s="175">
        <v>2511</v>
      </c>
      <c r="N29" s="175"/>
      <c r="O29" s="175">
        <f>P29+Q29+R29</f>
        <v>2287</v>
      </c>
      <c r="P29" s="175"/>
      <c r="Q29" s="175">
        <f>1957+330</f>
        <v>2287</v>
      </c>
      <c r="R29" s="175"/>
      <c r="S29" s="175">
        <f>T29+U29+V29</f>
        <v>224</v>
      </c>
      <c r="T29" s="175"/>
      <c r="U29" s="175"/>
      <c r="V29" s="175">
        <v>224</v>
      </c>
    </row>
    <row r="30" spans="1:22" ht="24" customHeight="1" x14ac:dyDescent="0.25">
      <c r="A30" s="170" t="s">
        <v>13</v>
      </c>
      <c r="B30" s="173" t="s">
        <v>378</v>
      </c>
      <c r="C30" s="170"/>
      <c r="D30" s="170"/>
      <c r="E30" s="170"/>
      <c r="F30" s="177"/>
      <c r="G30" s="170">
        <f t="shared" ref="G30:V31" si="9">G31</f>
        <v>3428</v>
      </c>
      <c r="H30" s="170">
        <f t="shared" si="9"/>
        <v>0</v>
      </c>
      <c r="I30" s="170">
        <f t="shared" si="9"/>
        <v>3428</v>
      </c>
      <c r="J30" s="170">
        <f t="shared" si="9"/>
        <v>0</v>
      </c>
      <c r="K30" s="170">
        <f t="shared" si="9"/>
        <v>1612</v>
      </c>
      <c r="L30" s="170">
        <f t="shared" si="9"/>
        <v>0</v>
      </c>
      <c r="M30" s="170">
        <f t="shared" si="9"/>
        <v>1392</v>
      </c>
      <c r="N30" s="170">
        <f t="shared" si="9"/>
        <v>220</v>
      </c>
      <c r="O30" s="170">
        <f t="shared" si="9"/>
        <v>890</v>
      </c>
      <c r="P30" s="170">
        <f t="shared" si="9"/>
        <v>0</v>
      </c>
      <c r="Q30" s="170">
        <f t="shared" si="9"/>
        <v>670</v>
      </c>
      <c r="R30" s="170">
        <f t="shared" si="9"/>
        <v>220</v>
      </c>
      <c r="S30" s="170">
        <f t="shared" si="9"/>
        <v>776</v>
      </c>
      <c r="T30" s="170">
        <f t="shared" si="9"/>
        <v>0</v>
      </c>
      <c r="U30" s="170">
        <f t="shared" si="9"/>
        <v>0</v>
      </c>
      <c r="V30" s="170">
        <f t="shared" si="9"/>
        <v>776</v>
      </c>
    </row>
    <row r="31" spans="1:22" ht="30" customHeight="1" x14ac:dyDescent="0.25">
      <c r="A31" s="170">
        <v>1</v>
      </c>
      <c r="B31" s="173" t="s">
        <v>389</v>
      </c>
      <c r="C31" s="170"/>
      <c r="D31" s="170"/>
      <c r="E31" s="170"/>
      <c r="F31" s="170"/>
      <c r="G31" s="172">
        <f t="shared" si="9"/>
        <v>3428</v>
      </c>
      <c r="H31" s="172">
        <f t="shared" si="9"/>
        <v>0</v>
      </c>
      <c r="I31" s="172">
        <f t="shared" si="9"/>
        <v>3428</v>
      </c>
      <c r="J31" s="172">
        <f t="shared" si="9"/>
        <v>0</v>
      </c>
      <c r="K31" s="172">
        <f t="shared" si="9"/>
        <v>1612</v>
      </c>
      <c r="L31" s="172">
        <f t="shared" si="9"/>
        <v>0</v>
      </c>
      <c r="M31" s="172">
        <f t="shared" si="9"/>
        <v>1392</v>
      </c>
      <c r="N31" s="172">
        <f t="shared" si="9"/>
        <v>220</v>
      </c>
      <c r="O31" s="172">
        <f t="shared" si="9"/>
        <v>890</v>
      </c>
      <c r="P31" s="172">
        <f t="shared" si="9"/>
        <v>0</v>
      </c>
      <c r="Q31" s="172">
        <f t="shared" si="9"/>
        <v>670</v>
      </c>
      <c r="R31" s="172">
        <f t="shared" si="9"/>
        <v>220</v>
      </c>
      <c r="S31" s="172">
        <f t="shared" si="9"/>
        <v>776</v>
      </c>
      <c r="T31" s="172">
        <f t="shared" si="9"/>
        <v>0</v>
      </c>
      <c r="U31" s="172">
        <f t="shared" si="9"/>
        <v>0</v>
      </c>
      <c r="V31" s="172">
        <f t="shared" si="9"/>
        <v>776</v>
      </c>
    </row>
    <row r="32" spans="1:22" ht="76.5" x14ac:dyDescent="0.25">
      <c r="A32" s="174" t="s">
        <v>160</v>
      </c>
      <c r="B32" s="176" t="s">
        <v>417</v>
      </c>
      <c r="C32" s="174" t="s">
        <v>414</v>
      </c>
      <c r="D32" s="174" t="s">
        <v>418</v>
      </c>
      <c r="E32" s="174" t="s">
        <v>419</v>
      </c>
      <c r="F32" s="174" t="s">
        <v>420</v>
      </c>
      <c r="G32" s="175">
        <f>H32+I32+J32</f>
        <v>3428</v>
      </c>
      <c r="H32" s="175"/>
      <c r="I32" s="175">
        <v>3428</v>
      </c>
      <c r="J32" s="175"/>
      <c r="K32" s="175">
        <f>L32+M32+N32</f>
        <v>1612</v>
      </c>
      <c r="L32" s="175"/>
      <c r="M32" s="175">
        <v>1392</v>
      </c>
      <c r="N32" s="175">
        <v>220</v>
      </c>
      <c r="O32" s="175">
        <f>P32+Q32+R32</f>
        <v>890</v>
      </c>
      <c r="P32" s="175"/>
      <c r="Q32" s="175">
        <v>670</v>
      </c>
      <c r="R32" s="175">
        <v>220</v>
      </c>
      <c r="S32" s="175">
        <f>T32+U32+V32</f>
        <v>776</v>
      </c>
      <c r="T32" s="175"/>
      <c r="U32" s="175"/>
      <c r="V32" s="175">
        <v>776</v>
      </c>
    </row>
    <row r="33" spans="1:22" ht="27" customHeight="1" x14ac:dyDescent="0.25">
      <c r="A33" s="170" t="s">
        <v>73</v>
      </c>
      <c r="B33" s="173" t="s">
        <v>421</v>
      </c>
      <c r="C33" s="170"/>
      <c r="D33" s="170"/>
      <c r="E33" s="170"/>
      <c r="F33" s="170"/>
      <c r="G33" s="172">
        <f t="shared" ref="G33:T33" si="10">G34+G38</f>
        <v>80255</v>
      </c>
      <c r="H33" s="172">
        <f t="shared" si="10"/>
        <v>0</v>
      </c>
      <c r="I33" s="172">
        <f t="shared" si="10"/>
        <v>80255</v>
      </c>
      <c r="J33" s="172">
        <f t="shared" si="10"/>
        <v>0</v>
      </c>
      <c r="K33" s="172">
        <f t="shared" si="10"/>
        <v>77999</v>
      </c>
      <c r="L33" s="172">
        <f t="shared" si="10"/>
        <v>0</v>
      </c>
      <c r="M33" s="172">
        <f t="shared" si="10"/>
        <v>77999</v>
      </c>
      <c r="N33" s="172">
        <f t="shared" si="10"/>
        <v>0</v>
      </c>
      <c r="O33" s="172">
        <f t="shared" si="10"/>
        <v>76972</v>
      </c>
      <c r="P33" s="172">
        <f t="shared" si="10"/>
        <v>0</v>
      </c>
      <c r="Q33" s="172">
        <f t="shared" si="10"/>
        <v>76972</v>
      </c>
      <c r="R33" s="172">
        <f t="shared" si="10"/>
        <v>0</v>
      </c>
      <c r="S33" s="172">
        <f t="shared" si="10"/>
        <v>940</v>
      </c>
      <c r="T33" s="172">
        <f t="shared" si="10"/>
        <v>0</v>
      </c>
      <c r="U33" s="172">
        <f>U34+U38</f>
        <v>940</v>
      </c>
      <c r="V33" s="172">
        <f>V34+V38</f>
        <v>0</v>
      </c>
    </row>
    <row r="34" spans="1:22" ht="21.75" customHeight="1" x14ac:dyDescent="0.25">
      <c r="A34" s="170" t="s">
        <v>8</v>
      </c>
      <c r="B34" s="173" t="s">
        <v>377</v>
      </c>
      <c r="C34" s="170"/>
      <c r="D34" s="170"/>
      <c r="E34" s="170"/>
      <c r="F34" s="170"/>
      <c r="G34" s="172">
        <f t="shared" ref="G34:T34" si="11">G35</f>
        <v>78880</v>
      </c>
      <c r="H34" s="172">
        <f t="shared" si="11"/>
        <v>0</v>
      </c>
      <c r="I34" s="172">
        <f t="shared" si="11"/>
        <v>78880</v>
      </c>
      <c r="J34" s="172">
        <f t="shared" si="11"/>
        <v>0</v>
      </c>
      <c r="K34" s="172">
        <f t="shared" si="11"/>
        <v>76689</v>
      </c>
      <c r="L34" s="172">
        <f t="shared" si="11"/>
        <v>0</v>
      </c>
      <c r="M34" s="172">
        <f t="shared" si="11"/>
        <v>76689</v>
      </c>
      <c r="N34" s="172">
        <f t="shared" si="11"/>
        <v>0</v>
      </c>
      <c r="O34" s="172">
        <f t="shared" si="11"/>
        <v>76450</v>
      </c>
      <c r="P34" s="172">
        <f t="shared" si="11"/>
        <v>0</v>
      </c>
      <c r="Q34" s="172">
        <f t="shared" si="11"/>
        <v>76450</v>
      </c>
      <c r="R34" s="172">
        <f t="shared" si="11"/>
        <v>0</v>
      </c>
      <c r="S34" s="172">
        <f t="shared" si="11"/>
        <v>240</v>
      </c>
      <c r="T34" s="172">
        <f t="shared" si="11"/>
        <v>0</v>
      </c>
      <c r="U34" s="172">
        <f>U35</f>
        <v>240</v>
      </c>
      <c r="V34" s="172">
        <f>V35</f>
        <v>0</v>
      </c>
    </row>
    <row r="35" spans="1:22" ht="29.25" customHeight="1" x14ac:dyDescent="0.25">
      <c r="A35" s="170">
        <v>1</v>
      </c>
      <c r="B35" s="173" t="s">
        <v>389</v>
      </c>
      <c r="C35" s="170"/>
      <c r="D35" s="170"/>
      <c r="E35" s="170"/>
      <c r="F35" s="170"/>
      <c r="G35" s="172">
        <f t="shared" ref="G35:R35" si="12">G36+G37</f>
        <v>78880</v>
      </c>
      <c r="H35" s="172">
        <f t="shared" si="12"/>
        <v>0</v>
      </c>
      <c r="I35" s="172">
        <f t="shared" si="12"/>
        <v>78880</v>
      </c>
      <c r="J35" s="172">
        <f t="shared" si="12"/>
        <v>0</v>
      </c>
      <c r="K35" s="172">
        <f t="shared" si="12"/>
        <v>76689</v>
      </c>
      <c r="L35" s="172">
        <f t="shared" si="12"/>
        <v>0</v>
      </c>
      <c r="M35" s="172">
        <f t="shared" si="12"/>
        <v>76689</v>
      </c>
      <c r="N35" s="172">
        <f t="shared" si="12"/>
        <v>0</v>
      </c>
      <c r="O35" s="172">
        <f t="shared" si="12"/>
        <v>76450</v>
      </c>
      <c r="P35" s="172">
        <f t="shared" si="12"/>
        <v>0</v>
      </c>
      <c r="Q35" s="172">
        <f t="shared" si="12"/>
        <v>76450</v>
      </c>
      <c r="R35" s="172">
        <f t="shared" si="12"/>
        <v>0</v>
      </c>
      <c r="S35" s="172">
        <f>S36+S37</f>
        <v>240</v>
      </c>
      <c r="T35" s="172">
        <f>T36+T37</f>
        <v>0</v>
      </c>
      <c r="U35" s="172">
        <f>U36+U37</f>
        <v>240</v>
      </c>
      <c r="V35" s="172">
        <f>V36+V37</f>
        <v>0</v>
      </c>
    </row>
    <row r="36" spans="1:22" ht="63.75" x14ac:dyDescent="0.25">
      <c r="A36" s="174" t="s">
        <v>160</v>
      </c>
      <c r="B36" s="178" t="s">
        <v>422</v>
      </c>
      <c r="C36" s="174" t="s">
        <v>273</v>
      </c>
      <c r="D36" s="174" t="s">
        <v>423</v>
      </c>
      <c r="E36" s="174" t="s">
        <v>424</v>
      </c>
      <c r="F36" s="174" t="s">
        <v>425</v>
      </c>
      <c r="G36" s="175">
        <f>H36+I36+J36</f>
        <v>77253</v>
      </c>
      <c r="H36" s="175"/>
      <c r="I36" s="175">
        <v>77253</v>
      </c>
      <c r="J36" s="175"/>
      <c r="K36" s="175">
        <f>L36+M36+N36</f>
        <v>75197</v>
      </c>
      <c r="L36" s="175"/>
      <c r="M36" s="175">
        <v>75197</v>
      </c>
      <c r="N36" s="175"/>
      <c r="O36" s="175">
        <f>P36+Q36+R36</f>
        <v>75050</v>
      </c>
      <c r="P36" s="175"/>
      <c r="Q36" s="175">
        <v>75050</v>
      </c>
      <c r="R36" s="175"/>
      <c r="S36" s="175">
        <f>T36+U36+V36</f>
        <v>148</v>
      </c>
      <c r="T36" s="175"/>
      <c r="U36" s="175">
        <v>148</v>
      </c>
      <c r="V36" s="175"/>
    </row>
    <row r="37" spans="1:22" ht="114.75" x14ac:dyDescent="0.25">
      <c r="A37" s="174" t="s">
        <v>161</v>
      </c>
      <c r="B37" s="178" t="s">
        <v>426</v>
      </c>
      <c r="C37" s="174" t="s">
        <v>406</v>
      </c>
      <c r="D37" s="174" t="s">
        <v>427</v>
      </c>
      <c r="E37" s="174" t="s">
        <v>428</v>
      </c>
      <c r="F37" s="174" t="s">
        <v>429</v>
      </c>
      <c r="G37" s="175">
        <f>H37+I37+J37</f>
        <v>1627</v>
      </c>
      <c r="H37" s="175"/>
      <c r="I37" s="175">
        <v>1627</v>
      </c>
      <c r="J37" s="175"/>
      <c r="K37" s="175">
        <f>L37+M37+N37</f>
        <v>1492</v>
      </c>
      <c r="L37" s="175"/>
      <c r="M37" s="175">
        <v>1492</v>
      </c>
      <c r="N37" s="175"/>
      <c r="O37" s="175">
        <f>P37+Q37+R37</f>
        <v>1400</v>
      </c>
      <c r="P37" s="175"/>
      <c r="Q37" s="175">
        <v>1400</v>
      </c>
      <c r="R37" s="175"/>
      <c r="S37" s="175">
        <f>T37+U37+V37</f>
        <v>92</v>
      </c>
      <c r="T37" s="175"/>
      <c r="U37" s="175">
        <f>92</f>
        <v>92</v>
      </c>
      <c r="V37" s="175"/>
    </row>
    <row r="38" spans="1:22" ht="23.25" customHeight="1" x14ac:dyDescent="0.25">
      <c r="A38" s="170" t="s">
        <v>13</v>
      </c>
      <c r="B38" s="173" t="s">
        <v>381</v>
      </c>
      <c r="C38" s="170"/>
      <c r="D38" s="170"/>
      <c r="E38" s="170"/>
      <c r="F38" s="177"/>
      <c r="G38" s="172">
        <f t="shared" ref="G38:T39" si="13">G39</f>
        <v>1375</v>
      </c>
      <c r="H38" s="172">
        <f t="shared" si="13"/>
        <v>0</v>
      </c>
      <c r="I38" s="172">
        <f t="shared" si="13"/>
        <v>1375</v>
      </c>
      <c r="J38" s="172">
        <f t="shared" si="13"/>
        <v>0</v>
      </c>
      <c r="K38" s="172">
        <f t="shared" si="13"/>
        <v>1310</v>
      </c>
      <c r="L38" s="172">
        <f t="shared" si="13"/>
        <v>0</v>
      </c>
      <c r="M38" s="172">
        <f t="shared" si="13"/>
        <v>1310</v>
      </c>
      <c r="N38" s="172">
        <f t="shared" si="13"/>
        <v>0</v>
      </c>
      <c r="O38" s="172">
        <f t="shared" si="13"/>
        <v>522</v>
      </c>
      <c r="P38" s="172">
        <f t="shared" si="13"/>
        <v>0</v>
      </c>
      <c r="Q38" s="172">
        <f t="shared" si="13"/>
        <v>522</v>
      </c>
      <c r="R38" s="172">
        <f t="shared" si="13"/>
        <v>0</v>
      </c>
      <c r="S38" s="172">
        <f t="shared" si="13"/>
        <v>700</v>
      </c>
      <c r="T38" s="172">
        <f t="shared" si="13"/>
        <v>0</v>
      </c>
      <c r="U38" s="172">
        <f>U39</f>
        <v>700</v>
      </c>
      <c r="V38" s="172">
        <f>V39</f>
        <v>0</v>
      </c>
    </row>
    <row r="39" spans="1:22" ht="27.75" customHeight="1" x14ac:dyDescent="0.25">
      <c r="A39" s="170">
        <v>1</v>
      </c>
      <c r="B39" s="173" t="s">
        <v>389</v>
      </c>
      <c r="C39" s="170"/>
      <c r="D39" s="170"/>
      <c r="E39" s="170"/>
      <c r="F39" s="170"/>
      <c r="G39" s="172">
        <f t="shared" si="13"/>
        <v>1375</v>
      </c>
      <c r="H39" s="172">
        <f t="shared" si="13"/>
        <v>0</v>
      </c>
      <c r="I39" s="172">
        <f t="shared" si="13"/>
        <v>1375</v>
      </c>
      <c r="J39" s="172">
        <f t="shared" si="13"/>
        <v>0</v>
      </c>
      <c r="K39" s="172">
        <f t="shared" si="13"/>
        <v>1310</v>
      </c>
      <c r="L39" s="172">
        <f t="shared" si="13"/>
        <v>0</v>
      </c>
      <c r="M39" s="172">
        <f t="shared" si="13"/>
        <v>1310</v>
      </c>
      <c r="N39" s="172">
        <f t="shared" si="13"/>
        <v>0</v>
      </c>
      <c r="O39" s="172">
        <f t="shared" si="13"/>
        <v>522</v>
      </c>
      <c r="P39" s="172">
        <f t="shared" si="13"/>
        <v>0</v>
      </c>
      <c r="Q39" s="172">
        <f t="shared" si="13"/>
        <v>522</v>
      </c>
      <c r="R39" s="172">
        <f t="shared" si="13"/>
        <v>0</v>
      </c>
      <c r="S39" s="172">
        <f t="shared" si="13"/>
        <v>700</v>
      </c>
      <c r="T39" s="172">
        <f t="shared" si="13"/>
        <v>0</v>
      </c>
      <c r="U39" s="172">
        <f>U40</f>
        <v>700</v>
      </c>
      <c r="V39" s="172">
        <f>V40</f>
        <v>0</v>
      </c>
    </row>
    <row r="40" spans="1:22" ht="53.25" customHeight="1" x14ac:dyDescent="0.25">
      <c r="A40" s="174" t="s">
        <v>160</v>
      </c>
      <c r="B40" s="178" t="s">
        <v>430</v>
      </c>
      <c r="C40" s="174" t="s">
        <v>277</v>
      </c>
      <c r="D40" s="174" t="s">
        <v>431</v>
      </c>
      <c r="E40" s="174">
        <v>2018</v>
      </c>
      <c r="F40" s="174" t="s">
        <v>432</v>
      </c>
      <c r="G40" s="175">
        <f>H40+I40+J40</f>
        <v>1375</v>
      </c>
      <c r="H40" s="175"/>
      <c r="I40" s="175">
        <v>1375</v>
      </c>
      <c r="J40" s="175"/>
      <c r="K40" s="175">
        <f>L40+M40+N40</f>
        <v>1310</v>
      </c>
      <c r="L40" s="175"/>
      <c r="M40" s="175">
        <v>1310</v>
      </c>
      <c r="N40" s="175"/>
      <c r="O40" s="175">
        <f>P40+Q40+R40</f>
        <v>522</v>
      </c>
      <c r="P40" s="175"/>
      <c r="Q40" s="175">
        <f>375+126+21</f>
        <v>522</v>
      </c>
      <c r="R40" s="175"/>
      <c r="S40" s="175">
        <f>T40+U40+V40</f>
        <v>700</v>
      </c>
      <c r="T40" s="175"/>
      <c r="U40" s="175">
        <v>700</v>
      </c>
      <c r="V40" s="175"/>
    </row>
    <row r="41" spans="1:22" ht="43.5" customHeight="1" x14ac:dyDescent="0.25">
      <c r="A41" s="170" t="s">
        <v>433</v>
      </c>
      <c r="B41" s="173" t="s">
        <v>434</v>
      </c>
      <c r="C41" s="170"/>
      <c r="D41" s="170"/>
      <c r="E41" s="170"/>
      <c r="F41" s="177"/>
      <c r="G41" s="172">
        <f t="shared" ref="G41:U43" si="14">G42</f>
        <v>1122</v>
      </c>
      <c r="H41" s="172">
        <f t="shared" si="14"/>
        <v>0</v>
      </c>
      <c r="I41" s="172">
        <f t="shared" si="14"/>
        <v>0</v>
      </c>
      <c r="J41" s="172">
        <f t="shared" si="14"/>
        <v>1122</v>
      </c>
      <c r="K41" s="172">
        <f t="shared" si="14"/>
        <v>1048</v>
      </c>
      <c r="L41" s="172">
        <f t="shared" si="14"/>
        <v>0</v>
      </c>
      <c r="M41" s="172">
        <f t="shared" si="14"/>
        <v>0</v>
      </c>
      <c r="N41" s="172">
        <f t="shared" si="14"/>
        <v>1048</v>
      </c>
      <c r="O41" s="172">
        <f t="shared" si="14"/>
        <v>657</v>
      </c>
      <c r="P41" s="172">
        <f t="shared" si="14"/>
        <v>0</v>
      </c>
      <c r="Q41" s="172">
        <f t="shared" si="14"/>
        <v>0</v>
      </c>
      <c r="R41" s="172">
        <f t="shared" si="14"/>
        <v>657</v>
      </c>
      <c r="S41" s="172">
        <f t="shared" si="14"/>
        <v>391</v>
      </c>
      <c r="T41" s="172">
        <f t="shared" si="14"/>
        <v>0</v>
      </c>
      <c r="U41" s="172">
        <f t="shared" si="14"/>
        <v>0</v>
      </c>
      <c r="V41" s="172">
        <f>V42</f>
        <v>391</v>
      </c>
    </row>
    <row r="42" spans="1:22" ht="25.5" customHeight="1" x14ac:dyDescent="0.25">
      <c r="A42" s="170" t="s">
        <v>8</v>
      </c>
      <c r="B42" s="173" t="s">
        <v>377</v>
      </c>
      <c r="C42" s="174"/>
      <c r="D42" s="174"/>
      <c r="E42" s="174"/>
      <c r="F42" s="174"/>
      <c r="G42" s="172">
        <f t="shared" si="14"/>
        <v>1122</v>
      </c>
      <c r="H42" s="172">
        <f t="shared" si="14"/>
        <v>0</v>
      </c>
      <c r="I42" s="172">
        <f t="shared" si="14"/>
        <v>0</v>
      </c>
      <c r="J42" s="172">
        <f t="shared" si="14"/>
        <v>1122</v>
      </c>
      <c r="K42" s="172">
        <f t="shared" si="14"/>
        <v>1048</v>
      </c>
      <c r="L42" s="172">
        <f t="shared" si="14"/>
        <v>0</v>
      </c>
      <c r="M42" s="172">
        <f t="shared" si="14"/>
        <v>0</v>
      </c>
      <c r="N42" s="172">
        <f t="shared" si="14"/>
        <v>1048</v>
      </c>
      <c r="O42" s="172">
        <f t="shared" si="14"/>
        <v>657</v>
      </c>
      <c r="P42" s="172">
        <f t="shared" si="14"/>
        <v>0</v>
      </c>
      <c r="Q42" s="172">
        <f t="shared" si="14"/>
        <v>0</v>
      </c>
      <c r="R42" s="172">
        <f t="shared" si="14"/>
        <v>657</v>
      </c>
      <c r="S42" s="172">
        <f t="shared" si="14"/>
        <v>391</v>
      </c>
      <c r="T42" s="172">
        <f t="shared" si="14"/>
        <v>0</v>
      </c>
      <c r="U42" s="172">
        <f t="shared" si="14"/>
        <v>0</v>
      </c>
      <c r="V42" s="172">
        <f>V43</f>
        <v>391</v>
      </c>
    </row>
    <row r="43" spans="1:22" ht="25.5" x14ac:dyDescent="0.25">
      <c r="A43" s="170">
        <v>1</v>
      </c>
      <c r="B43" s="173" t="s">
        <v>389</v>
      </c>
      <c r="C43" s="174"/>
      <c r="D43" s="174"/>
      <c r="E43" s="174"/>
      <c r="F43" s="174"/>
      <c r="G43" s="172">
        <f>G44</f>
        <v>1122</v>
      </c>
      <c r="H43" s="172">
        <f t="shared" si="14"/>
        <v>0</v>
      </c>
      <c r="I43" s="172">
        <f t="shared" si="14"/>
        <v>0</v>
      </c>
      <c r="J43" s="172">
        <f t="shared" si="14"/>
        <v>1122</v>
      </c>
      <c r="K43" s="172">
        <f t="shared" si="14"/>
        <v>1048</v>
      </c>
      <c r="L43" s="172">
        <f t="shared" si="14"/>
        <v>0</v>
      </c>
      <c r="M43" s="172">
        <f t="shared" si="14"/>
        <v>0</v>
      </c>
      <c r="N43" s="172">
        <f t="shared" si="14"/>
        <v>1048</v>
      </c>
      <c r="O43" s="172">
        <f t="shared" si="14"/>
        <v>657</v>
      </c>
      <c r="P43" s="172">
        <f t="shared" si="14"/>
        <v>0</v>
      </c>
      <c r="Q43" s="172">
        <f t="shared" si="14"/>
        <v>0</v>
      </c>
      <c r="R43" s="172">
        <f t="shared" si="14"/>
        <v>657</v>
      </c>
      <c r="S43" s="170">
        <f>S44</f>
        <v>391</v>
      </c>
      <c r="T43" s="170">
        <f>T44</f>
        <v>0</v>
      </c>
      <c r="U43" s="170">
        <f>U44</f>
        <v>0</v>
      </c>
      <c r="V43" s="170">
        <f>V44</f>
        <v>391</v>
      </c>
    </row>
    <row r="44" spans="1:22" ht="38.25" x14ac:dyDescent="0.25">
      <c r="A44" s="174" t="s">
        <v>160</v>
      </c>
      <c r="B44" s="176" t="s">
        <v>278</v>
      </c>
      <c r="C44" s="174" t="s">
        <v>273</v>
      </c>
      <c r="D44" s="174" t="s">
        <v>279</v>
      </c>
      <c r="E44" s="174">
        <v>2018</v>
      </c>
      <c r="F44" s="174" t="s">
        <v>435</v>
      </c>
      <c r="G44" s="175">
        <f>H44+I44+J44</f>
        <v>1122</v>
      </c>
      <c r="H44" s="175"/>
      <c r="I44" s="175"/>
      <c r="J44" s="175">
        <v>1122</v>
      </c>
      <c r="K44" s="175">
        <f>L44+M44+N44</f>
        <v>1048</v>
      </c>
      <c r="L44" s="175"/>
      <c r="M44" s="175"/>
      <c r="N44" s="175">
        <v>1048</v>
      </c>
      <c r="O44" s="175">
        <f>P44+Q44+R44</f>
        <v>657</v>
      </c>
      <c r="P44" s="175"/>
      <c r="Q44" s="175"/>
      <c r="R44" s="175">
        <f>550+107</f>
        <v>657</v>
      </c>
      <c r="S44" s="175">
        <f>T44+U44+V44</f>
        <v>391</v>
      </c>
      <c r="T44" s="175"/>
      <c r="U44" s="174"/>
      <c r="V44" s="174">
        <v>391</v>
      </c>
    </row>
    <row r="45" spans="1:22" ht="51" x14ac:dyDescent="0.25">
      <c r="A45" s="170" t="s">
        <v>436</v>
      </c>
      <c r="B45" s="173" t="s">
        <v>437</v>
      </c>
      <c r="C45" s="170"/>
      <c r="D45" s="177"/>
      <c r="E45" s="170"/>
      <c r="F45" s="170"/>
      <c r="G45" s="172">
        <f t="shared" ref="G45:U45" si="15">G46</f>
        <v>5335</v>
      </c>
      <c r="H45" s="172">
        <f t="shared" si="15"/>
        <v>0</v>
      </c>
      <c r="I45" s="172">
        <f t="shared" si="15"/>
        <v>0</v>
      </c>
      <c r="J45" s="172">
        <f t="shared" si="15"/>
        <v>5335</v>
      </c>
      <c r="K45" s="172">
        <f t="shared" si="15"/>
        <v>3290</v>
      </c>
      <c r="L45" s="172">
        <f t="shared" si="15"/>
        <v>0</v>
      </c>
      <c r="M45" s="172">
        <f t="shared" si="15"/>
        <v>0</v>
      </c>
      <c r="N45" s="172">
        <f t="shared" si="15"/>
        <v>3290</v>
      </c>
      <c r="O45" s="172">
        <f t="shared" si="15"/>
        <v>2341</v>
      </c>
      <c r="P45" s="172">
        <f t="shared" si="15"/>
        <v>0</v>
      </c>
      <c r="Q45" s="172">
        <f t="shared" si="15"/>
        <v>0</v>
      </c>
      <c r="R45" s="172">
        <f t="shared" si="15"/>
        <v>2341</v>
      </c>
      <c r="S45" s="172">
        <f t="shared" si="15"/>
        <v>2397</v>
      </c>
      <c r="T45" s="172">
        <f t="shared" si="15"/>
        <v>0</v>
      </c>
      <c r="U45" s="172">
        <f t="shared" si="15"/>
        <v>0</v>
      </c>
      <c r="V45" s="172">
        <f>V46</f>
        <v>2397</v>
      </c>
    </row>
    <row r="46" spans="1:22" ht="21" customHeight="1" x14ac:dyDescent="0.25">
      <c r="A46" s="170" t="s">
        <v>8</v>
      </c>
      <c r="B46" s="173" t="s">
        <v>377</v>
      </c>
      <c r="C46" s="174"/>
      <c r="D46" s="174"/>
      <c r="E46" s="174"/>
      <c r="F46" s="174"/>
      <c r="G46" s="172">
        <f>G47+G50</f>
        <v>5335</v>
      </c>
      <c r="H46" s="172">
        <f t="shared" ref="H46:V46" si="16">H47+H50</f>
        <v>0</v>
      </c>
      <c r="I46" s="172">
        <f t="shared" si="16"/>
        <v>0</v>
      </c>
      <c r="J46" s="172">
        <f t="shared" si="16"/>
        <v>5335</v>
      </c>
      <c r="K46" s="172">
        <f t="shared" si="16"/>
        <v>3290</v>
      </c>
      <c r="L46" s="172">
        <f t="shared" si="16"/>
        <v>0</v>
      </c>
      <c r="M46" s="172">
        <f t="shared" si="16"/>
        <v>0</v>
      </c>
      <c r="N46" s="172">
        <f t="shared" si="16"/>
        <v>3290</v>
      </c>
      <c r="O46" s="172">
        <f t="shared" si="16"/>
        <v>2341</v>
      </c>
      <c r="P46" s="172">
        <f t="shared" si="16"/>
        <v>0</v>
      </c>
      <c r="Q46" s="172">
        <f t="shared" si="16"/>
        <v>0</v>
      </c>
      <c r="R46" s="172">
        <f t="shared" si="16"/>
        <v>2341</v>
      </c>
      <c r="S46" s="172">
        <f t="shared" si="16"/>
        <v>2397</v>
      </c>
      <c r="T46" s="172">
        <f t="shared" si="16"/>
        <v>0</v>
      </c>
      <c r="U46" s="172">
        <f t="shared" si="16"/>
        <v>0</v>
      </c>
      <c r="V46" s="172">
        <f t="shared" si="16"/>
        <v>2397</v>
      </c>
    </row>
    <row r="47" spans="1:22" ht="30" customHeight="1" x14ac:dyDescent="0.25">
      <c r="A47" s="170">
        <v>1</v>
      </c>
      <c r="B47" s="173" t="s">
        <v>438</v>
      </c>
      <c r="C47" s="174"/>
      <c r="D47" s="174"/>
      <c r="E47" s="174"/>
      <c r="F47" s="174"/>
      <c r="G47" s="170">
        <f t="shared" ref="G47:R47" si="17">G48+G49</f>
        <v>3490</v>
      </c>
      <c r="H47" s="170">
        <f t="shared" si="17"/>
        <v>0</v>
      </c>
      <c r="I47" s="170">
        <f t="shared" si="17"/>
        <v>0</v>
      </c>
      <c r="J47" s="170">
        <f t="shared" si="17"/>
        <v>3490</v>
      </c>
      <c r="K47" s="170">
        <f t="shared" si="17"/>
        <v>3290</v>
      </c>
      <c r="L47" s="170">
        <f t="shared" si="17"/>
        <v>0</v>
      </c>
      <c r="M47" s="170">
        <f t="shared" si="17"/>
        <v>0</v>
      </c>
      <c r="N47" s="170">
        <f t="shared" si="17"/>
        <v>3290</v>
      </c>
      <c r="O47" s="170">
        <f t="shared" si="17"/>
        <v>2341</v>
      </c>
      <c r="P47" s="170">
        <f t="shared" si="17"/>
        <v>0</v>
      </c>
      <c r="Q47" s="170">
        <f t="shared" si="17"/>
        <v>0</v>
      </c>
      <c r="R47" s="170">
        <f t="shared" si="17"/>
        <v>2341</v>
      </c>
      <c r="S47" s="170">
        <f>S48+S49</f>
        <v>613</v>
      </c>
      <c r="T47" s="170">
        <f>T48+T49</f>
        <v>0</v>
      </c>
      <c r="U47" s="170">
        <f>U48+U49</f>
        <v>0</v>
      </c>
      <c r="V47" s="170">
        <f>V48+V49</f>
        <v>613</v>
      </c>
    </row>
    <row r="48" spans="1:22" ht="89.25" x14ac:dyDescent="0.25">
      <c r="A48" s="174" t="s">
        <v>160</v>
      </c>
      <c r="B48" s="181" t="s">
        <v>439</v>
      </c>
      <c r="C48" s="174" t="s">
        <v>391</v>
      </c>
      <c r="D48" s="174" t="s">
        <v>440</v>
      </c>
      <c r="E48" s="174" t="s">
        <v>441</v>
      </c>
      <c r="F48" s="174" t="s">
        <v>442</v>
      </c>
      <c r="G48" s="175">
        <f>H48+I48+J48</f>
        <v>1911</v>
      </c>
      <c r="H48" s="172"/>
      <c r="I48" s="172"/>
      <c r="J48" s="175">
        <v>1911</v>
      </c>
      <c r="K48" s="175">
        <f>L48+M48+N48</f>
        <v>1911</v>
      </c>
      <c r="L48" s="175"/>
      <c r="M48" s="175"/>
      <c r="N48" s="175">
        <v>1911</v>
      </c>
      <c r="O48" s="175">
        <f>P48+R48+Q48</f>
        <v>1250</v>
      </c>
      <c r="P48" s="175"/>
      <c r="Q48" s="175"/>
      <c r="R48" s="175">
        <f>800+450</f>
        <v>1250</v>
      </c>
      <c r="S48" s="175">
        <f>T48+U48+V48</f>
        <v>325</v>
      </c>
      <c r="T48" s="172"/>
      <c r="U48" s="172"/>
      <c r="V48" s="175">
        <v>325</v>
      </c>
    </row>
    <row r="49" spans="1:22" ht="38.25" x14ac:dyDescent="0.25">
      <c r="A49" s="174" t="s">
        <v>161</v>
      </c>
      <c r="B49" s="181" t="s">
        <v>443</v>
      </c>
      <c r="C49" s="174" t="s">
        <v>281</v>
      </c>
      <c r="D49" s="174" t="s">
        <v>279</v>
      </c>
      <c r="E49" s="174">
        <v>2018</v>
      </c>
      <c r="F49" s="179" t="s">
        <v>444</v>
      </c>
      <c r="G49" s="175">
        <f>H49+I49+J49</f>
        <v>1579</v>
      </c>
      <c r="H49" s="172"/>
      <c r="I49" s="172"/>
      <c r="J49" s="175">
        <v>1579</v>
      </c>
      <c r="K49" s="175">
        <f>L49+M49+N49</f>
        <v>1379</v>
      </c>
      <c r="L49" s="175"/>
      <c r="M49" s="175"/>
      <c r="N49" s="175">
        <v>1379</v>
      </c>
      <c r="O49" s="175">
        <f>P49+Q49+R49</f>
        <v>1091</v>
      </c>
      <c r="P49" s="175"/>
      <c r="Q49" s="175"/>
      <c r="R49" s="175">
        <v>1091</v>
      </c>
      <c r="S49" s="175">
        <f>T49+U49+V49</f>
        <v>288</v>
      </c>
      <c r="T49" s="172"/>
      <c r="U49" s="172"/>
      <c r="V49" s="175">
        <v>288</v>
      </c>
    </row>
    <row r="50" spans="1:22" ht="22.5" customHeight="1" x14ac:dyDescent="0.25">
      <c r="A50" s="170">
        <v>2</v>
      </c>
      <c r="B50" s="173" t="s">
        <v>159</v>
      </c>
      <c r="C50" s="170"/>
      <c r="D50" s="170"/>
      <c r="E50" s="170"/>
      <c r="F50" s="170"/>
      <c r="G50" s="172">
        <f t="shared" ref="G50:U50" si="18">SUM(G51:G55)</f>
        <v>1845</v>
      </c>
      <c r="H50" s="172">
        <f t="shared" si="18"/>
        <v>0</v>
      </c>
      <c r="I50" s="172">
        <f t="shared" si="18"/>
        <v>0</v>
      </c>
      <c r="J50" s="172">
        <f t="shared" si="18"/>
        <v>1845</v>
      </c>
      <c r="K50" s="172">
        <f t="shared" si="18"/>
        <v>0</v>
      </c>
      <c r="L50" s="172">
        <f t="shared" si="18"/>
        <v>0</v>
      </c>
      <c r="M50" s="172">
        <f t="shared" si="18"/>
        <v>0</v>
      </c>
      <c r="N50" s="172">
        <f t="shared" si="18"/>
        <v>0</v>
      </c>
      <c r="O50" s="172">
        <f t="shared" si="18"/>
        <v>0</v>
      </c>
      <c r="P50" s="172">
        <f t="shared" si="18"/>
        <v>0</v>
      </c>
      <c r="Q50" s="172">
        <f t="shared" si="18"/>
        <v>0</v>
      </c>
      <c r="R50" s="172">
        <f t="shared" si="18"/>
        <v>0</v>
      </c>
      <c r="S50" s="172">
        <f t="shared" si="18"/>
        <v>1784</v>
      </c>
      <c r="T50" s="172">
        <f t="shared" si="18"/>
        <v>0</v>
      </c>
      <c r="U50" s="172">
        <f t="shared" si="18"/>
        <v>0</v>
      </c>
      <c r="V50" s="172">
        <f>SUM(V51:V55)</f>
        <v>1784</v>
      </c>
    </row>
    <row r="51" spans="1:22" ht="38.25" x14ac:dyDescent="0.25">
      <c r="A51" s="174" t="s">
        <v>160</v>
      </c>
      <c r="B51" s="178" t="s">
        <v>445</v>
      </c>
      <c r="C51" s="174" t="s">
        <v>275</v>
      </c>
      <c r="D51" s="174" t="s">
        <v>446</v>
      </c>
      <c r="E51" s="174">
        <v>2019</v>
      </c>
      <c r="F51" s="174" t="s">
        <v>447</v>
      </c>
      <c r="G51" s="174">
        <f>H51+I51+J51</f>
        <v>360</v>
      </c>
      <c r="H51" s="174"/>
      <c r="I51" s="174"/>
      <c r="J51" s="174">
        <v>360</v>
      </c>
      <c r="K51" s="174"/>
      <c r="L51" s="174"/>
      <c r="M51" s="174"/>
      <c r="N51" s="174"/>
      <c r="O51" s="174"/>
      <c r="P51" s="174"/>
      <c r="Q51" s="174"/>
      <c r="R51" s="174"/>
      <c r="S51" s="174">
        <f>T51+U51+V51</f>
        <v>349</v>
      </c>
      <c r="T51" s="174"/>
      <c r="U51" s="174"/>
      <c r="V51" s="174">
        <v>349</v>
      </c>
    </row>
    <row r="52" spans="1:22" ht="38.25" x14ac:dyDescent="0.25">
      <c r="A52" s="174" t="s">
        <v>161</v>
      </c>
      <c r="B52" s="178" t="s">
        <v>448</v>
      </c>
      <c r="C52" s="174" t="s">
        <v>281</v>
      </c>
      <c r="D52" s="174" t="s">
        <v>446</v>
      </c>
      <c r="E52" s="174">
        <v>2019</v>
      </c>
      <c r="F52" s="174" t="s">
        <v>449</v>
      </c>
      <c r="G52" s="174">
        <f>H52+I52+J52</f>
        <v>400</v>
      </c>
      <c r="H52" s="174"/>
      <c r="I52" s="174"/>
      <c r="J52" s="174">
        <v>400</v>
      </c>
      <c r="K52" s="174"/>
      <c r="L52" s="174"/>
      <c r="M52" s="174"/>
      <c r="N52" s="174"/>
      <c r="O52" s="174"/>
      <c r="P52" s="174"/>
      <c r="Q52" s="174"/>
      <c r="R52" s="174"/>
      <c r="S52" s="174">
        <f>T52+U52+V52</f>
        <v>386</v>
      </c>
      <c r="T52" s="174"/>
      <c r="U52" s="174"/>
      <c r="V52" s="174">
        <v>386</v>
      </c>
    </row>
    <row r="53" spans="1:22" ht="38.25" x14ac:dyDescent="0.25">
      <c r="A53" s="174" t="s">
        <v>203</v>
      </c>
      <c r="B53" s="178" t="s">
        <v>450</v>
      </c>
      <c r="C53" s="174" t="s">
        <v>406</v>
      </c>
      <c r="D53" s="174" t="s">
        <v>446</v>
      </c>
      <c r="E53" s="174">
        <v>2019</v>
      </c>
      <c r="F53" s="174" t="s">
        <v>451</v>
      </c>
      <c r="G53" s="174">
        <f>H53+I53+J53</f>
        <v>365</v>
      </c>
      <c r="H53" s="174"/>
      <c r="I53" s="174"/>
      <c r="J53" s="174">
        <v>365</v>
      </c>
      <c r="K53" s="174"/>
      <c r="L53" s="174"/>
      <c r="M53" s="174"/>
      <c r="N53" s="174"/>
      <c r="O53" s="174"/>
      <c r="P53" s="174"/>
      <c r="Q53" s="174"/>
      <c r="R53" s="174"/>
      <c r="S53" s="174">
        <f>T53+U53+V53</f>
        <v>350</v>
      </c>
      <c r="T53" s="174"/>
      <c r="U53" s="174"/>
      <c r="V53" s="174">
        <v>350</v>
      </c>
    </row>
    <row r="54" spans="1:22" ht="38.25" x14ac:dyDescent="0.25">
      <c r="A54" s="174" t="s">
        <v>205</v>
      </c>
      <c r="B54" s="178" t="s">
        <v>452</v>
      </c>
      <c r="C54" s="174" t="s">
        <v>453</v>
      </c>
      <c r="D54" s="174" t="s">
        <v>446</v>
      </c>
      <c r="E54" s="174">
        <v>2019</v>
      </c>
      <c r="F54" s="174" t="s">
        <v>454</v>
      </c>
      <c r="G54" s="174">
        <f>H54+I54+J54</f>
        <v>360</v>
      </c>
      <c r="H54" s="174"/>
      <c r="I54" s="174"/>
      <c r="J54" s="174">
        <v>360</v>
      </c>
      <c r="K54" s="174"/>
      <c r="L54" s="174"/>
      <c r="M54" s="174"/>
      <c r="N54" s="174"/>
      <c r="O54" s="174"/>
      <c r="P54" s="174"/>
      <c r="Q54" s="174"/>
      <c r="R54" s="174"/>
      <c r="S54" s="174">
        <f>T54+U54+V54</f>
        <v>352</v>
      </c>
      <c r="T54" s="174"/>
      <c r="U54" s="174"/>
      <c r="V54" s="174">
        <v>352</v>
      </c>
    </row>
    <row r="55" spans="1:22" ht="38.25" x14ac:dyDescent="0.25">
      <c r="A55" s="174" t="s">
        <v>455</v>
      </c>
      <c r="B55" s="178" t="s">
        <v>456</v>
      </c>
      <c r="C55" s="174" t="s">
        <v>277</v>
      </c>
      <c r="D55" s="174" t="s">
        <v>446</v>
      </c>
      <c r="E55" s="174">
        <v>2019</v>
      </c>
      <c r="F55" s="174" t="s">
        <v>457</v>
      </c>
      <c r="G55" s="174">
        <f>H55+I55+J55</f>
        <v>360</v>
      </c>
      <c r="H55" s="174"/>
      <c r="I55" s="174"/>
      <c r="J55" s="174">
        <v>360</v>
      </c>
      <c r="K55" s="174"/>
      <c r="L55" s="174"/>
      <c r="M55" s="174"/>
      <c r="N55" s="174"/>
      <c r="O55" s="174"/>
      <c r="P55" s="174"/>
      <c r="Q55" s="174"/>
      <c r="R55" s="174"/>
      <c r="S55" s="174">
        <f>T55+U55+V55</f>
        <v>347</v>
      </c>
      <c r="T55" s="174"/>
      <c r="U55" s="174"/>
      <c r="V55" s="174">
        <v>347</v>
      </c>
    </row>
  </sheetData>
  <mergeCells count="25">
    <mergeCell ref="T5:V5"/>
    <mergeCell ref="A3:V3"/>
    <mergeCell ref="A4:V4"/>
    <mergeCell ref="A1:B1"/>
    <mergeCell ref="A2:B2"/>
    <mergeCell ref="T1:V1"/>
    <mergeCell ref="F6:J6"/>
    <mergeCell ref="A6:A9"/>
    <mergeCell ref="B6:B9"/>
    <mergeCell ref="C6:C9"/>
    <mergeCell ref="D6:D9"/>
    <mergeCell ref="E6:E9"/>
    <mergeCell ref="F7:F9"/>
    <mergeCell ref="G7:J7"/>
    <mergeCell ref="G8:G9"/>
    <mergeCell ref="H8:J8"/>
    <mergeCell ref="K6:N7"/>
    <mergeCell ref="O6:R7"/>
    <mergeCell ref="S6:V7"/>
    <mergeCell ref="L8:N8"/>
    <mergeCell ref="O8:O9"/>
    <mergeCell ref="K8:K9"/>
    <mergeCell ref="P8:R8"/>
    <mergeCell ref="S8:S9"/>
    <mergeCell ref="T8:V8"/>
  </mergeCells>
  <phoneticPr fontId="0" type="noConversion"/>
  <pageMargins left="0.54" right="0.21" top="0.31496062992125984" bottom="0.31496062992125984" header="0.31496062992125984" footer="0.31496062992125984"/>
  <pageSetup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3" sqref="H13"/>
    </sheetView>
  </sheetViews>
  <sheetFormatPr defaultRowHeight="15" x14ac:dyDescent="0.25"/>
  <sheetData/>
  <phoneticPr fontId="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38" workbookViewId="0">
      <selection activeCell="E11" sqref="E11:F49"/>
    </sheetView>
  </sheetViews>
  <sheetFormatPr defaultColWidth="8.85546875" defaultRowHeight="15" x14ac:dyDescent="0.25"/>
  <cols>
    <col min="1" max="1" width="5.140625" style="73" customWidth="1"/>
    <col min="2" max="2" width="51" style="73" customWidth="1"/>
    <col min="3" max="3" width="15.5703125" style="73" customWidth="1"/>
    <col min="4" max="4" width="14" style="73" customWidth="1"/>
    <col min="5" max="5" width="13.28515625" style="73" customWidth="1"/>
    <col min="6" max="6" width="12" style="73" customWidth="1"/>
    <col min="7" max="8" width="11.7109375" style="73" customWidth="1"/>
    <col min="9" max="9" width="8.85546875" style="73"/>
    <col min="10" max="10" width="12.7109375" style="73" customWidth="1"/>
    <col min="11" max="16384" width="8.85546875" style="73"/>
  </cols>
  <sheetData>
    <row r="1" spans="1:10" ht="19.899999999999999" customHeight="1" x14ac:dyDescent="0.25">
      <c r="A1" s="215" t="s">
        <v>287</v>
      </c>
      <c r="B1" s="215"/>
      <c r="G1" s="220" t="s">
        <v>42</v>
      </c>
      <c r="H1" s="220"/>
    </row>
    <row r="2" spans="1:10" ht="15" customHeight="1" x14ac:dyDescent="0.25">
      <c r="A2" s="218" t="s">
        <v>178</v>
      </c>
      <c r="B2" s="218"/>
      <c r="G2" s="220"/>
      <c r="H2" s="220"/>
    </row>
    <row r="3" spans="1:10" ht="14.45" customHeight="1" x14ac:dyDescent="0.25">
      <c r="A3" s="74"/>
    </row>
    <row r="4" spans="1:10" ht="19.149999999999999" customHeight="1" x14ac:dyDescent="0.25">
      <c r="A4" s="230" t="s">
        <v>373</v>
      </c>
      <c r="B4" s="230"/>
      <c r="C4" s="230"/>
      <c r="D4" s="230"/>
      <c r="E4" s="230"/>
      <c r="F4" s="230"/>
      <c r="G4" s="230"/>
      <c r="H4" s="230"/>
    </row>
    <row r="5" spans="1:10" ht="17.45" customHeight="1" x14ac:dyDescent="0.25">
      <c r="A5" s="232" t="s">
        <v>374</v>
      </c>
      <c r="B5" s="232"/>
      <c r="C5" s="232"/>
      <c r="D5" s="232"/>
      <c r="E5" s="232"/>
      <c r="F5" s="232"/>
      <c r="G5" s="232"/>
      <c r="H5" s="232"/>
    </row>
    <row r="6" spans="1:10" ht="14.25" customHeight="1" x14ac:dyDescent="0.25">
      <c r="A6" s="75"/>
      <c r="B6" s="75"/>
      <c r="C6" s="75"/>
      <c r="D6" s="75"/>
      <c r="E6" s="75"/>
      <c r="F6" s="75"/>
      <c r="G6" s="75"/>
      <c r="H6" s="75"/>
    </row>
    <row r="7" spans="1:10" ht="15" customHeight="1" x14ac:dyDescent="0.25">
      <c r="A7" s="219"/>
      <c r="B7" s="219"/>
      <c r="C7" s="77"/>
      <c r="E7" s="77"/>
      <c r="G7" s="233" t="s">
        <v>2</v>
      </c>
      <c r="H7" s="233"/>
    </row>
    <row r="8" spans="1:10" ht="26.45" customHeight="1" x14ac:dyDescent="0.25">
      <c r="A8" s="229" t="s">
        <v>3</v>
      </c>
      <c r="B8" s="229" t="s">
        <v>4</v>
      </c>
      <c r="C8" s="231" t="s">
        <v>300</v>
      </c>
      <c r="D8" s="231"/>
      <c r="E8" s="231" t="s">
        <v>301</v>
      </c>
      <c r="F8" s="231"/>
      <c r="G8" s="231" t="s">
        <v>43</v>
      </c>
      <c r="H8" s="231"/>
    </row>
    <row r="9" spans="1:10" ht="40.15" customHeight="1" x14ac:dyDescent="0.25">
      <c r="A9" s="229"/>
      <c r="B9" s="229"/>
      <c r="C9" s="24" t="s">
        <v>166</v>
      </c>
      <c r="D9" s="24" t="s">
        <v>254</v>
      </c>
      <c r="E9" s="24" t="s">
        <v>166</v>
      </c>
      <c r="F9" s="24" t="s">
        <v>254</v>
      </c>
      <c r="G9" s="24" t="s">
        <v>166</v>
      </c>
      <c r="H9" s="24" t="s">
        <v>254</v>
      </c>
    </row>
    <row r="10" spans="1:10" ht="19.149999999999999" customHeight="1" x14ac:dyDescent="0.25">
      <c r="A10" s="58" t="s">
        <v>5</v>
      </c>
      <c r="B10" s="58" t="s">
        <v>6</v>
      </c>
      <c r="C10" s="58">
        <v>1</v>
      </c>
      <c r="D10" s="58">
        <v>2</v>
      </c>
      <c r="E10" s="58">
        <v>3</v>
      </c>
      <c r="F10" s="58">
        <v>4</v>
      </c>
      <c r="G10" s="58" t="s">
        <v>44</v>
      </c>
      <c r="H10" s="58" t="s">
        <v>45</v>
      </c>
    </row>
    <row r="11" spans="1:10" ht="27" customHeight="1" x14ac:dyDescent="0.25">
      <c r="A11" s="65"/>
      <c r="B11" s="52" t="s">
        <v>46</v>
      </c>
      <c r="C11" s="64">
        <f>C12+C49</f>
        <v>34453.699999999997</v>
      </c>
      <c r="D11" s="64">
        <f>D12+D49</f>
        <v>33010.699999999997</v>
      </c>
      <c r="E11" s="64">
        <f>E12+E49</f>
        <v>42000</v>
      </c>
      <c r="F11" s="64">
        <f>F12+F49</f>
        <v>40770</v>
      </c>
      <c r="G11" s="66">
        <f>E11/C11</f>
        <v>1.2190272742840393</v>
      </c>
      <c r="H11" s="66">
        <f>F11/D11</f>
        <v>1.2350540885228125</v>
      </c>
    </row>
    <row r="12" spans="1:10" ht="24" customHeight="1" x14ac:dyDescent="0.25">
      <c r="A12" s="16" t="s">
        <v>8</v>
      </c>
      <c r="B12" s="52" t="s">
        <v>47</v>
      </c>
      <c r="C12" s="64">
        <f>C13+C22+C28+C31+C32+C33+C39+C40+C41+C42+C47+C48</f>
        <v>34453.699999999997</v>
      </c>
      <c r="D12" s="64">
        <f>D13+D22+D28+D31+D32+D33+D39+D40+D41+D42+D47+D48</f>
        <v>33010.699999999997</v>
      </c>
      <c r="E12" s="64">
        <f>E13+E22+E28+E31+E32+E33+E39+E40+E41+E42+E47+E48</f>
        <v>42000</v>
      </c>
      <c r="F12" s="64">
        <f>F13+F22+F28+F31+F32+F33+F39+F40+F41+F42+F47+F48</f>
        <v>40770</v>
      </c>
      <c r="G12" s="66">
        <f>E12/C12</f>
        <v>1.2190272742840393</v>
      </c>
      <c r="H12" s="66">
        <f>F12/D12</f>
        <v>1.2350540885228125</v>
      </c>
      <c r="J12" s="77"/>
    </row>
    <row r="13" spans="1:10" ht="24" customHeight="1" x14ac:dyDescent="0.25">
      <c r="A13" s="228">
        <v>1</v>
      </c>
      <c r="B13" s="224" t="s">
        <v>181</v>
      </c>
      <c r="C13" s="227">
        <f>C15</f>
        <v>0</v>
      </c>
      <c r="D13" s="227">
        <f>D15</f>
        <v>0</v>
      </c>
      <c r="E13" s="226">
        <f>E15</f>
        <v>9500</v>
      </c>
      <c r="F13" s="226">
        <f>F15</f>
        <v>9500</v>
      </c>
      <c r="G13" s="234">
        <v>0.90370419411433678</v>
      </c>
      <c r="H13" s="223"/>
    </row>
    <row r="14" spans="1:10" ht="16.899999999999999" customHeight="1" x14ac:dyDescent="0.25">
      <c r="A14" s="228"/>
      <c r="B14" s="225"/>
      <c r="C14" s="227"/>
      <c r="D14" s="227"/>
      <c r="E14" s="226"/>
      <c r="F14" s="226"/>
      <c r="G14" s="234"/>
      <c r="H14" s="223"/>
    </row>
    <row r="15" spans="1:10" ht="24" customHeight="1" x14ac:dyDescent="0.25">
      <c r="A15" s="70" t="s">
        <v>10</v>
      </c>
      <c r="B15" s="80" t="s">
        <v>185</v>
      </c>
      <c r="C15" s="81"/>
      <c r="D15" s="81"/>
      <c r="E15" s="68">
        <v>9500</v>
      </c>
      <c r="F15" s="68">
        <v>9500</v>
      </c>
      <c r="G15" s="69"/>
      <c r="H15" s="78"/>
    </row>
    <row r="16" spans="1:10" ht="20.45" customHeight="1" x14ac:dyDescent="0.25">
      <c r="A16" s="228">
        <v>2</v>
      </c>
      <c r="B16" s="224" t="s">
        <v>182</v>
      </c>
      <c r="C16" s="226">
        <f>C18+C19</f>
        <v>6</v>
      </c>
      <c r="D16" s="226">
        <f>D18+D19</f>
        <v>6</v>
      </c>
      <c r="E16" s="226"/>
      <c r="F16" s="226"/>
      <c r="G16" s="226"/>
      <c r="H16" s="226"/>
    </row>
    <row r="17" spans="1:8" ht="16.899999999999999" customHeight="1" x14ac:dyDescent="0.25">
      <c r="A17" s="228"/>
      <c r="B17" s="225"/>
      <c r="C17" s="226"/>
      <c r="D17" s="226"/>
      <c r="E17" s="226"/>
      <c r="F17" s="226"/>
      <c r="G17" s="226"/>
      <c r="H17" s="226"/>
    </row>
    <row r="18" spans="1:8" ht="25.5" customHeight="1" x14ac:dyDescent="0.25">
      <c r="A18" s="70" t="s">
        <v>10</v>
      </c>
      <c r="B18" s="82" t="s">
        <v>185</v>
      </c>
      <c r="C18" s="68">
        <v>3</v>
      </c>
      <c r="D18" s="68">
        <v>3</v>
      </c>
      <c r="E18" s="68"/>
      <c r="F18" s="68"/>
      <c r="G18" s="68"/>
      <c r="H18" s="68"/>
    </row>
    <row r="19" spans="1:8" ht="25.5" customHeight="1" x14ac:dyDescent="0.25">
      <c r="A19" s="70" t="s">
        <v>10</v>
      </c>
      <c r="B19" s="82" t="s">
        <v>186</v>
      </c>
      <c r="C19" s="68">
        <v>3</v>
      </c>
      <c r="D19" s="68">
        <v>3</v>
      </c>
      <c r="E19" s="68"/>
      <c r="F19" s="68"/>
      <c r="G19" s="68"/>
      <c r="H19" s="68"/>
    </row>
    <row r="20" spans="1:8" ht="24" customHeight="1" x14ac:dyDescent="0.25">
      <c r="A20" s="228">
        <v>3</v>
      </c>
      <c r="B20" s="224" t="s">
        <v>183</v>
      </c>
      <c r="C20" s="227"/>
      <c r="D20" s="227"/>
      <c r="E20" s="226"/>
      <c r="F20" s="226"/>
      <c r="G20" s="226"/>
      <c r="H20" s="226"/>
    </row>
    <row r="21" spans="1:8" ht="19.149999999999999" customHeight="1" x14ac:dyDescent="0.25">
      <c r="A21" s="228"/>
      <c r="B21" s="225"/>
      <c r="C21" s="227"/>
      <c r="D21" s="227"/>
      <c r="E21" s="226"/>
      <c r="F21" s="226"/>
      <c r="G21" s="226"/>
      <c r="H21" s="226"/>
    </row>
    <row r="22" spans="1:8" ht="21" customHeight="1" x14ac:dyDescent="0.25">
      <c r="A22" s="228">
        <v>4</v>
      </c>
      <c r="B22" s="224" t="s">
        <v>184</v>
      </c>
      <c r="C22" s="226">
        <f>SUM(C24:C27)</f>
        <v>13170</v>
      </c>
      <c r="D22" s="226">
        <f>SUM(D24:D27)</f>
        <v>13170</v>
      </c>
      <c r="E22" s="226">
        <f>SUM(E24:E27)</f>
        <v>13000</v>
      </c>
      <c r="F22" s="226">
        <f>SUM(F24:F27)</f>
        <v>13000</v>
      </c>
      <c r="G22" s="221">
        <f>E22/C22</f>
        <v>0.98709187547456345</v>
      </c>
      <c r="H22" s="221">
        <f>F22/D22</f>
        <v>0.98709187547456345</v>
      </c>
    </row>
    <row r="23" spans="1:8" ht="16.149999999999999" customHeight="1" x14ac:dyDescent="0.25">
      <c r="A23" s="228"/>
      <c r="B23" s="225"/>
      <c r="C23" s="226"/>
      <c r="D23" s="226"/>
      <c r="E23" s="226"/>
      <c r="F23" s="226"/>
      <c r="G23" s="222"/>
      <c r="H23" s="222"/>
    </row>
    <row r="24" spans="1:8" ht="22.15" customHeight="1" x14ac:dyDescent="0.25">
      <c r="A24" s="70" t="s">
        <v>10</v>
      </c>
      <c r="B24" s="79" t="s">
        <v>185</v>
      </c>
      <c r="C24" s="68">
        <v>11697</v>
      </c>
      <c r="D24" s="68">
        <v>11697</v>
      </c>
      <c r="E24" s="68">
        <v>11000</v>
      </c>
      <c r="F24" s="68">
        <v>11000</v>
      </c>
      <c r="G24" s="78">
        <f t="shared" ref="G24:G33" si="0">E24/C24</f>
        <v>0.94041207147131745</v>
      </c>
      <c r="H24" s="78">
        <f t="shared" ref="H24:H33" si="1">F24/D24</f>
        <v>0.94041207147131745</v>
      </c>
    </row>
    <row r="25" spans="1:8" ht="21" customHeight="1" x14ac:dyDescent="0.25">
      <c r="A25" s="70" t="s">
        <v>10</v>
      </c>
      <c r="B25" s="79" t="s">
        <v>186</v>
      </c>
      <c r="C25" s="68">
        <v>1150</v>
      </c>
      <c r="D25" s="68">
        <v>1150</v>
      </c>
      <c r="E25" s="68">
        <v>1500</v>
      </c>
      <c r="F25" s="68">
        <v>1500</v>
      </c>
      <c r="G25" s="78">
        <f t="shared" si="0"/>
        <v>1.3043478260869565</v>
      </c>
      <c r="H25" s="78">
        <f t="shared" si="1"/>
        <v>1.3043478260869565</v>
      </c>
    </row>
    <row r="26" spans="1:8" ht="21" customHeight="1" x14ac:dyDescent="0.25">
      <c r="A26" s="70" t="s">
        <v>10</v>
      </c>
      <c r="B26" s="79" t="s">
        <v>271</v>
      </c>
      <c r="C26" s="68">
        <v>3</v>
      </c>
      <c r="D26" s="68">
        <v>3</v>
      </c>
      <c r="E26" s="68"/>
      <c r="F26" s="68"/>
      <c r="G26" s="78">
        <f t="shared" si="0"/>
        <v>0</v>
      </c>
      <c r="H26" s="78">
        <f t="shared" si="1"/>
        <v>0</v>
      </c>
    </row>
    <row r="27" spans="1:8" ht="21" customHeight="1" x14ac:dyDescent="0.25">
      <c r="A27" s="70" t="s">
        <v>10</v>
      </c>
      <c r="B27" s="79" t="s">
        <v>187</v>
      </c>
      <c r="C27" s="68">
        <v>320</v>
      </c>
      <c r="D27" s="68">
        <v>320</v>
      </c>
      <c r="E27" s="68">
        <v>500</v>
      </c>
      <c r="F27" s="68">
        <v>500</v>
      </c>
      <c r="G27" s="78">
        <f t="shared" si="0"/>
        <v>1.5625</v>
      </c>
      <c r="H27" s="78">
        <f t="shared" si="1"/>
        <v>1.5625</v>
      </c>
    </row>
    <row r="28" spans="1:8" ht="21" customHeight="1" x14ac:dyDescent="0.25">
      <c r="A28" s="65">
        <v>5</v>
      </c>
      <c r="B28" s="56" t="s">
        <v>48</v>
      </c>
      <c r="C28" s="68">
        <v>2995</v>
      </c>
      <c r="D28" s="68">
        <v>2995</v>
      </c>
      <c r="E28" s="68">
        <f>SUM(E29:E30)</f>
        <v>4100</v>
      </c>
      <c r="F28" s="68">
        <f>SUM(F29:F30)</f>
        <v>4100</v>
      </c>
      <c r="G28" s="78">
        <f t="shared" si="0"/>
        <v>1.3689482470784642</v>
      </c>
      <c r="H28" s="78">
        <f t="shared" si="1"/>
        <v>1.3689482470784642</v>
      </c>
    </row>
    <row r="29" spans="1:8" ht="21" customHeight="1" x14ac:dyDescent="0.25">
      <c r="A29" s="70" t="s">
        <v>10</v>
      </c>
      <c r="B29" s="56" t="s">
        <v>193</v>
      </c>
      <c r="C29" s="81"/>
      <c r="D29" s="81"/>
      <c r="E29" s="68">
        <v>3350</v>
      </c>
      <c r="F29" s="68">
        <v>3350</v>
      </c>
      <c r="G29" s="78"/>
      <c r="H29" s="78"/>
    </row>
    <row r="30" spans="1:8" ht="21" customHeight="1" x14ac:dyDescent="0.25">
      <c r="A30" s="70" t="s">
        <v>10</v>
      </c>
      <c r="B30" s="56" t="s">
        <v>194</v>
      </c>
      <c r="C30" s="81"/>
      <c r="D30" s="81"/>
      <c r="E30" s="68">
        <v>750</v>
      </c>
      <c r="F30" s="68">
        <v>750</v>
      </c>
      <c r="G30" s="78"/>
      <c r="H30" s="78"/>
    </row>
    <row r="31" spans="1:8" ht="21" customHeight="1" x14ac:dyDescent="0.25">
      <c r="A31" s="65">
        <v>6</v>
      </c>
      <c r="B31" s="56" t="s">
        <v>253</v>
      </c>
      <c r="C31" s="68">
        <v>160</v>
      </c>
      <c r="D31" s="68">
        <f>160-73</f>
        <v>87</v>
      </c>
      <c r="E31" s="68"/>
      <c r="F31" s="68"/>
      <c r="G31" s="78">
        <f t="shared" si="0"/>
        <v>0</v>
      </c>
      <c r="H31" s="78">
        <f t="shared" si="1"/>
        <v>0</v>
      </c>
    </row>
    <row r="32" spans="1:8" ht="21" customHeight="1" x14ac:dyDescent="0.25">
      <c r="A32" s="65">
        <v>7</v>
      </c>
      <c r="B32" s="56" t="s">
        <v>49</v>
      </c>
      <c r="C32" s="68">
        <v>6257</v>
      </c>
      <c r="D32" s="68">
        <v>6257</v>
      </c>
      <c r="E32" s="68">
        <v>6800</v>
      </c>
      <c r="F32" s="68">
        <v>6800</v>
      </c>
      <c r="G32" s="78">
        <f t="shared" si="0"/>
        <v>1.0867828032603484</v>
      </c>
      <c r="H32" s="78">
        <f t="shared" si="1"/>
        <v>1.0867828032603484</v>
      </c>
    </row>
    <row r="33" spans="1:9" ht="21" customHeight="1" x14ac:dyDescent="0.25">
      <c r="A33" s="65">
        <v>8</v>
      </c>
      <c r="B33" s="56" t="s">
        <v>50</v>
      </c>
      <c r="C33" s="68">
        <f>SUM(C34:C38)</f>
        <v>978</v>
      </c>
      <c r="D33" s="68">
        <f>SUM(D34:D38)</f>
        <v>681</v>
      </c>
      <c r="E33" s="68">
        <f>SUM(E34:E38)</f>
        <v>1300</v>
      </c>
      <c r="F33" s="68">
        <f>SUM(F34:F38)</f>
        <v>1000</v>
      </c>
      <c r="G33" s="78">
        <f t="shared" si="0"/>
        <v>1.3292433537832311</v>
      </c>
      <c r="H33" s="78">
        <f t="shared" si="1"/>
        <v>1.4684287812041117</v>
      </c>
      <c r="I33" s="73">
        <f>451+229</f>
        <v>680</v>
      </c>
    </row>
    <row r="34" spans="1:9" ht="21" customHeight="1" x14ac:dyDescent="0.25">
      <c r="A34" s="70" t="s">
        <v>10</v>
      </c>
      <c r="B34" s="56" t="s">
        <v>189</v>
      </c>
      <c r="C34" s="81"/>
      <c r="D34" s="81"/>
      <c r="E34" s="68"/>
      <c r="F34" s="68"/>
      <c r="G34" s="78"/>
      <c r="H34" s="78"/>
    </row>
    <row r="35" spans="1:9" ht="21" customHeight="1" x14ac:dyDescent="0.25">
      <c r="A35" s="70" t="s">
        <v>10</v>
      </c>
      <c r="B35" s="56" t="s">
        <v>306</v>
      </c>
      <c r="C35" s="68">
        <v>51</v>
      </c>
      <c r="D35" s="68">
        <v>51</v>
      </c>
      <c r="E35" s="68">
        <v>450</v>
      </c>
      <c r="F35" s="68">
        <v>450</v>
      </c>
      <c r="G35" s="78"/>
      <c r="H35" s="78"/>
    </row>
    <row r="36" spans="1:9" ht="21" customHeight="1" x14ac:dyDescent="0.25">
      <c r="A36" s="70" t="s">
        <v>10</v>
      </c>
      <c r="B36" s="56" t="s">
        <v>190</v>
      </c>
      <c r="C36" s="81"/>
      <c r="D36" s="81"/>
      <c r="E36" s="68">
        <v>180</v>
      </c>
      <c r="F36" s="68">
        <v>180</v>
      </c>
      <c r="G36" s="78"/>
      <c r="H36" s="78"/>
    </row>
    <row r="37" spans="1:9" ht="21" customHeight="1" x14ac:dyDescent="0.25">
      <c r="A37" s="70" t="s">
        <v>10</v>
      </c>
      <c r="B37" s="56" t="s">
        <v>191</v>
      </c>
      <c r="C37" s="68">
        <v>297</v>
      </c>
      <c r="D37" s="81"/>
      <c r="E37" s="68">
        <v>300</v>
      </c>
      <c r="F37" s="68"/>
      <c r="G37" s="78"/>
      <c r="H37" s="78"/>
    </row>
    <row r="38" spans="1:9" ht="21" customHeight="1" x14ac:dyDescent="0.25">
      <c r="A38" s="70" t="s">
        <v>10</v>
      </c>
      <c r="B38" s="56" t="s">
        <v>192</v>
      </c>
      <c r="C38" s="68">
        <f>452+229-51</f>
        <v>630</v>
      </c>
      <c r="D38" s="68">
        <f>452+229-51</f>
        <v>630</v>
      </c>
      <c r="E38" s="68">
        <f>351+19</f>
        <v>370</v>
      </c>
      <c r="F38" s="68">
        <f>351+19</f>
        <v>370</v>
      </c>
      <c r="G38" s="78"/>
      <c r="H38" s="78"/>
    </row>
    <row r="39" spans="1:9" ht="21" customHeight="1" x14ac:dyDescent="0.25">
      <c r="A39" s="65">
        <v>9</v>
      </c>
      <c r="B39" s="56" t="s">
        <v>51</v>
      </c>
      <c r="C39" s="68">
        <v>68</v>
      </c>
      <c r="D39" s="68">
        <v>68</v>
      </c>
      <c r="E39" s="68"/>
      <c r="F39" s="68"/>
      <c r="G39" s="78"/>
      <c r="H39" s="78"/>
    </row>
    <row r="40" spans="1:9" ht="21" customHeight="1" x14ac:dyDescent="0.25">
      <c r="A40" s="65">
        <v>10</v>
      </c>
      <c r="B40" s="56" t="s">
        <v>52</v>
      </c>
      <c r="C40" s="83">
        <v>0.7</v>
      </c>
      <c r="D40" s="83">
        <v>0.7</v>
      </c>
      <c r="E40" s="68"/>
      <c r="F40" s="68"/>
      <c r="G40" s="78"/>
      <c r="H40" s="78"/>
    </row>
    <row r="41" spans="1:9" ht="23.45" customHeight="1" x14ac:dyDescent="0.25">
      <c r="A41" s="65">
        <v>11</v>
      </c>
      <c r="B41" s="56" t="s">
        <v>53</v>
      </c>
      <c r="C41" s="68">
        <v>3534</v>
      </c>
      <c r="D41" s="68">
        <v>3534</v>
      </c>
      <c r="E41" s="68">
        <v>2000</v>
      </c>
      <c r="F41" s="68">
        <v>2000</v>
      </c>
      <c r="G41" s="78">
        <f>E41/C41</f>
        <v>0.56593095642331637</v>
      </c>
      <c r="H41" s="78">
        <f>F41/D41</f>
        <v>0.56593095642331637</v>
      </c>
    </row>
    <row r="42" spans="1:9" ht="24" customHeight="1" x14ac:dyDescent="0.25">
      <c r="A42" s="65">
        <v>12</v>
      </c>
      <c r="B42" s="56" t="s">
        <v>54</v>
      </c>
      <c r="C42" s="68">
        <v>5586</v>
      </c>
      <c r="D42" s="68">
        <v>5586</v>
      </c>
      <c r="E42" s="68">
        <v>3400</v>
      </c>
      <c r="F42" s="68">
        <v>3400</v>
      </c>
      <c r="G42" s="78">
        <f>E42/C42</f>
        <v>0.60866451843895453</v>
      </c>
      <c r="H42" s="78">
        <f>F42/D42</f>
        <v>0.60866451843895453</v>
      </c>
    </row>
    <row r="43" spans="1:9" ht="30" customHeight="1" x14ac:dyDescent="0.25">
      <c r="A43" s="65">
        <v>13</v>
      </c>
      <c r="B43" s="56" t="s">
        <v>55</v>
      </c>
      <c r="C43" s="81"/>
      <c r="D43" s="81"/>
      <c r="E43" s="68"/>
      <c r="F43" s="68"/>
      <c r="G43" s="78"/>
      <c r="H43" s="78"/>
    </row>
    <row r="44" spans="1:9" ht="12.6" customHeight="1" x14ac:dyDescent="0.25">
      <c r="A44" s="228">
        <v>14</v>
      </c>
      <c r="B44" s="224" t="s">
        <v>188</v>
      </c>
      <c r="C44" s="227"/>
      <c r="D44" s="227"/>
      <c r="E44" s="226"/>
      <c r="F44" s="226"/>
      <c r="G44" s="223"/>
      <c r="H44" s="223"/>
    </row>
    <row r="45" spans="1:9" ht="21" customHeight="1" x14ac:dyDescent="0.25">
      <c r="A45" s="228"/>
      <c r="B45" s="225"/>
      <c r="C45" s="227"/>
      <c r="D45" s="227"/>
      <c r="E45" s="226"/>
      <c r="F45" s="226"/>
      <c r="G45" s="223"/>
      <c r="H45" s="223"/>
    </row>
    <row r="46" spans="1:9" ht="25.15" customHeight="1" x14ac:dyDescent="0.25">
      <c r="A46" s="65">
        <v>15</v>
      </c>
      <c r="B46" s="56" t="s">
        <v>56</v>
      </c>
      <c r="C46" s="81"/>
      <c r="D46" s="81"/>
      <c r="E46" s="68"/>
      <c r="F46" s="68"/>
      <c r="G46" s="78"/>
      <c r="H46" s="78"/>
    </row>
    <row r="47" spans="1:9" ht="19.899999999999999" customHeight="1" x14ac:dyDescent="0.25">
      <c r="A47" s="65">
        <v>16</v>
      </c>
      <c r="B47" s="56" t="s">
        <v>57</v>
      </c>
      <c r="C47" s="68">
        <v>1669</v>
      </c>
      <c r="D47" s="68">
        <v>596</v>
      </c>
      <c r="E47" s="68">
        <v>1853</v>
      </c>
      <c r="F47" s="68">
        <v>923</v>
      </c>
      <c r="G47" s="78">
        <f>E47/C47</f>
        <v>1.110245656081486</v>
      </c>
      <c r="H47" s="78">
        <f>F47/D47</f>
        <v>1.5486577181208054</v>
      </c>
    </row>
    <row r="48" spans="1:9" ht="24" customHeight="1" x14ac:dyDescent="0.25">
      <c r="A48" s="65">
        <v>17</v>
      </c>
      <c r="B48" s="56" t="s">
        <v>58</v>
      </c>
      <c r="C48" s="68">
        <v>36</v>
      </c>
      <c r="D48" s="68">
        <v>36</v>
      </c>
      <c r="E48" s="68">
        <v>47</v>
      </c>
      <c r="F48" s="68">
        <v>47</v>
      </c>
      <c r="G48" s="78">
        <f>E48/C48</f>
        <v>1.3055555555555556</v>
      </c>
      <c r="H48" s="78">
        <f>F48/D48</f>
        <v>1.3055555555555556</v>
      </c>
    </row>
    <row r="49" spans="1:8" ht="24" customHeight="1" x14ac:dyDescent="0.25">
      <c r="A49" s="16" t="s">
        <v>13</v>
      </c>
      <c r="B49" s="52" t="s">
        <v>59</v>
      </c>
      <c r="C49" s="68"/>
      <c r="D49" s="68"/>
      <c r="E49" s="68"/>
      <c r="F49" s="68"/>
      <c r="G49" s="78"/>
      <c r="H49" s="78"/>
    </row>
  </sheetData>
  <mergeCells count="52">
    <mergeCell ref="B16:B17"/>
    <mergeCell ref="B13:B14"/>
    <mergeCell ref="A16:A17"/>
    <mergeCell ref="C16:C17"/>
    <mergeCell ref="A13:A14"/>
    <mergeCell ref="C13:C14"/>
    <mergeCell ref="D16:D17"/>
    <mergeCell ref="G1:H2"/>
    <mergeCell ref="A7:B7"/>
    <mergeCell ref="A2:B2"/>
    <mergeCell ref="A8:A9"/>
    <mergeCell ref="B8:B9"/>
    <mergeCell ref="A1:B1"/>
    <mergeCell ref="A4:H4"/>
    <mergeCell ref="C8:D8"/>
    <mergeCell ref="E8:F8"/>
    <mergeCell ref="G8:H8"/>
    <mergeCell ref="A5:H5"/>
    <mergeCell ref="G7:H7"/>
    <mergeCell ref="G13:G14"/>
    <mergeCell ref="D13:D14"/>
    <mergeCell ref="E13:E14"/>
    <mergeCell ref="E20:E21"/>
    <mergeCell ref="G20:G21"/>
    <mergeCell ref="H13:H14"/>
    <mergeCell ref="F13:F14"/>
    <mergeCell ref="H20:H21"/>
    <mergeCell ref="G16:G17"/>
    <mergeCell ref="H16:H17"/>
    <mergeCell ref="F20:F21"/>
    <mergeCell ref="F16:F17"/>
    <mergeCell ref="E16:E17"/>
    <mergeCell ref="D20:D21"/>
    <mergeCell ref="C20:C21"/>
    <mergeCell ref="A44:A45"/>
    <mergeCell ref="C44:C45"/>
    <mergeCell ref="A22:A23"/>
    <mergeCell ref="A20:A21"/>
    <mergeCell ref="B20:B21"/>
    <mergeCell ref="H22:H23"/>
    <mergeCell ref="H44:H45"/>
    <mergeCell ref="B22:B23"/>
    <mergeCell ref="B44:B45"/>
    <mergeCell ref="G22:G23"/>
    <mergeCell ref="F22:F23"/>
    <mergeCell ref="F44:F45"/>
    <mergeCell ref="G44:G45"/>
    <mergeCell ref="E22:E23"/>
    <mergeCell ref="E44:E45"/>
    <mergeCell ref="D44:D45"/>
    <mergeCell ref="D22:D23"/>
    <mergeCell ref="C22:C23"/>
  </mergeCells>
  <phoneticPr fontId="0" type="noConversion"/>
  <pageMargins left="0.70866141732283472" right="0.19685039370078741" top="0.27559055118110237" bottom="0.31496062992125984" header="0.27559055118110237"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2" workbookViewId="0">
      <selection activeCell="A11" sqref="A11:E66"/>
    </sheetView>
  </sheetViews>
  <sheetFormatPr defaultColWidth="8.85546875" defaultRowHeight="15" x14ac:dyDescent="0.25"/>
  <cols>
    <col min="1" max="1" width="6" style="73" customWidth="1"/>
    <col min="2" max="2" width="55.140625" style="73" customWidth="1"/>
    <col min="3" max="3" width="10" style="73" customWidth="1"/>
    <col min="4" max="4" width="10.28515625" style="73" customWidth="1"/>
    <col min="5" max="5" width="9.28515625" style="73" customWidth="1"/>
    <col min="6" max="16384" width="8.85546875" style="73"/>
  </cols>
  <sheetData>
    <row r="1" spans="1:5" ht="19.899999999999999" customHeight="1" x14ac:dyDescent="0.25">
      <c r="A1" s="215" t="s">
        <v>287</v>
      </c>
      <c r="B1" s="215"/>
      <c r="D1" s="220" t="s">
        <v>60</v>
      </c>
      <c r="E1" s="220"/>
    </row>
    <row r="2" spans="1:5" ht="15.75" x14ac:dyDescent="0.25">
      <c r="A2" s="218" t="s">
        <v>178</v>
      </c>
      <c r="B2" s="218"/>
      <c r="D2" s="220"/>
      <c r="E2" s="220"/>
    </row>
    <row r="3" spans="1:5" ht="15.75" x14ac:dyDescent="0.25">
      <c r="A3" s="84"/>
      <c r="B3" s="84"/>
    </row>
    <row r="4" spans="1:5" ht="42" customHeight="1" x14ac:dyDescent="0.25">
      <c r="A4" s="238" t="s">
        <v>344</v>
      </c>
      <c r="B4" s="238"/>
      <c r="C4" s="238"/>
      <c r="D4" s="238"/>
      <c r="E4" s="238"/>
    </row>
    <row r="5" spans="1:5" ht="16.899999999999999" customHeight="1" x14ac:dyDescent="0.25">
      <c r="A5" s="239" t="s">
        <v>374</v>
      </c>
      <c r="B5" s="239"/>
      <c r="C5" s="239"/>
      <c r="D5" s="239"/>
      <c r="E5" s="239"/>
    </row>
    <row r="6" spans="1:5" ht="16.899999999999999" customHeight="1" x14ac:dyDescent="0.25">
      <c r="A6" s="85"/>
      <c r="B6" s="85"/>
      <c r="C6" s="85"/>
      <c r="D6" s="85"/>
      <c r="E6" s="85"/>
    </row>
    <row r="7" spans="1:5" ht="16.899999999999999" customHeight="1" x14ac:dyDescent="0.25">
      <c r="A7" s="219"/>
      <c r="B7" s="219"/>
      <c r="D7" s="233" t="s">
        <v>2</v>
      </c>
      <c r="E7" s="233"/>
    </row>
    <row r="8" spans="1:5" ht="24.75" customHeight="1" x14ac:dyDescent="0.25">
      <c r="A8" s="235" t="s">
        <v>3</v>
      </c>
      <c r="B8" s="235" t="s">
        <v>61</v>
      </c>
      <c r="C8" s="236" t="s">
        <v>307</v>
      </c>
      <c r="D8" s="235" t="s">
        <v>308</v>
      </c>
      <c r="E8" s="235"/>
    </row>
    <row r="9" spans="1:5" ht="50.25" customHeight="1" x14ac:dyDescent="0.25">
      <c r="A9" s="235"/>
      <c r="B9" s="235"/>
      <c r="C9" s="237"/>
      <c r="D9" s="86" t="s">
        <v>309</v>
      </c>
      <c r="E9" s="86" t="s">
        <v>310</v>
      </c>
    </row>
    <row r="10" spans="1:5" ht="19.5" customHeight="1" x14ac:dyDescent="0.25">
      <c r="A10" s="42" t="s">
        <v>5</v>
      </c>
      <c r="B10" s="42" t="s">
        <v>6</v>
      </c>
      <c r="C10" s="42" t="s">
        <v>65</v>
      </c>
      <c r="D10" s="42">
        <v>2</v>
      </c>
      <c r="E10" s="42">
        <v>3</v>
      </c>
    </row>
    <row r="11" spans="1:5" ht="28.5" customHeight="1" x14ac:dyDescent="0.25">
      <c r="A11" s="86"/>
      <c r="B11" s="88" t="s">
        <v>311</v>
      </c>
      <c r="C11" s="89">
        <f>C12+C27+C66</f>
        <v>183772</v>
      </c>
      <c r="D11" s="89">
        <f>D12+D27+D66</f>
        <v>153683</v>
      </c>
      <c r="E11" s="89">
        <f>E12+E27+E66</f>
        <v>30089</v>
      </c>
    </row>
    <row r="12" spans="1:5" ht="24" customHeight="1" x14ac:dyDescent="0.25">
      <c r="A12" s="86" t="s">
        <v>5</v>
      </c>
      <c r="B12" s="88" t="s">
        <v>312</v>
      </c>
      <c r="C12" s="90">
        <f>C13+C23+C26</f>
        <v>164720</v>
      </c>
      <c r="D12" s="90">
        <f>D13+D23+D26</f>
        <v>135666</v>
      </c>
      <c r="E12" s="90">
        <f>E13+E23+E26</f>
        <v>29054</v>
      </c>
    </row>
    <row r="13" spans="1:5" ht="25.9" customHeight="1" x14ac:dyDescent="0.25">
      <c r="A13" s="86" t="s">
        <v>8</v>
      </c>
      <c r="B13" s="88" t="s">
        <v>313</v>
      </c>
      <c r="C13" s="90">
        <f t="shared" ref="C13:C20" si="0">D13+E13</f>
        <v>3400</v>
      </c>
      <c r="D13" s="90">
        <f>D19+D20</f>
        <v>3400</v>
      </c>
      <c r="E13" s="90">
        <f>E19+E20</f>
        <v>0</v>
      </c>
    </row>
    <row r="14" spans="1:5" ht="25.9" customHeight="1" x14ac:dyDescent="0.25">
      <c r="A14" s="91">
        <v>1</v>
      </c>
      <c r="B14" s="92" t="s">
        <v>66</v>
      </c>
      <c r="C14" s="93">
        <f t="shared" si="0"/>
        <v>0</v>
      </c>
      <c r="D14" s="93"/>
      <c r="E14" s="94"/>
    </row>
    <row r="15" spans="1:5" ht="25.9" customHeight="1" x14ac:dyDescent="0.25">
      <c r="A15" s="91"/>
      <c r="B15" s="95" t="s">
        <v>314</v>
      </c>
      <c r="C15" s="93">
        <f t="shared" si="0"/>
        <v>0</v>
      </c>
      <c r="D15" s="93"/>
      <c r="E15" s="94"/>
    </row>
    <row r="16" spans="1:5" ht="25.9" customHeight="1" x14ac:dyDescent="0.25">
      <c r="A16" s="91" t="s">
        <v>10</v>
      </c>
      <c r="B16" s="95" t="s">
        <v>67</v>
      </c>
      <c r="C16" s="93">
        <f t="shared" si="0"/>
        <v>0</v>
      </c>
      <c r="D16" s="93"/>
      <c r="E16" s="94"/>
    </row>
    <row r="17" spans="1:5" ht="25.9" customHeight="1" x14ac:dyDescent="0.25">
      <c r="A17" s="91" t="s">
        <v>10</v>
      </c>
      <c r="B17" s="95" t="s">
        <v>315</v>
      </c>
      <c r="C17" s="93">
        <f t="shared" si="0"/>
        <v>0</v>
      </c>
      <c r="D17" s="93"/>
      <c r="E17" s="94"/>
    </row>
    <row r="18" spans="1:5" ht="25.9" customHeight="1" x14ac:dyDescent="0.25">
      <c r="A18" s="91"/>
      <c r="B18" s="95" t="s">
        <v>316</v>
      </c>
      <c r="C18" s="93">
        <f t="shared" si="0"/>
        <v>0</v>
      </c>
      <c r="D18" s="93"/>
      <c r="E18" s="94"/>
    </row>
    <row r="19" spans="1:5" ht="25.9" customHeight="1" x14ac:dyDescent="0.25">
      <c r="A19" s="91" t="s">
        <v>10</v>
      </c>
      <c r="B19" s="95" t="s">
        <v>69</v>
      </c>
      <c r="C19" s="93">
        <f t="shared" si="0"/>
        <v>3400</v>
      </c>
      <c r="D19" s="93">
        <v>3400</v>
      </c>
      <c r="E19" s="94"/>
    </row>
    <row r="20" spans="1:5" ht="25.9" customHeight="1" x14ac:dyDescent="0.25">
      <c r="A20" s="91" t="s">
        <v>10</v>
      </c>
      <c r="B20" s="95" t="s">
        <v>70</v>
      </c>
      <c r="C20" s="93">
        <f t="shared" si="0"/>
        <v>0</v>
      </c>
      <c r="D20" s="93"/>
      <c r="E20" s="94"/>
    </row>
    <row r="21" spans="1:5" ht="76.5" customHeight="1" x14ac:dyDescent="0.25">
      <c r="A21" s="91">
        <v>2</v>
      </c>
      <c r="B21" s="92" t="s">
        <v>317</v>
      </c>
      <c r="C21" s="93"/>
      <c r="D21" s="93"/>
      <c r="E21" s="94"/>
    </row>
    <row r="22" spans="1:5" ht="25.9" customHeight="1" x14ac:dyDescent="0.25">
      <c r="A22" s="91">
        <v>3</v>
      </c>
      <c r="B22" s="92" t="s">
        <v>71</v>
      </c>
      <c r="C22" s="93"/>
      <c r="D22" s="93"/>
      <c r="E22" s="94"/>
    </row>
    <row r="23" spans="1:5" ht="25.9" customHeight="1" x14ac:dyDescent="0.25">
      <c r="A23" s="86" t="s">
        <v>13</v>
      </c>
      <c r="B23" s="88" t="s">
        <v>23</v>
      </c>
      <c r="C23" s="90">
        <f>D23+E23</f>
        <v>158066</v>
      </c>
      <c r="D23" s="90">
        <f>129627-50</f>
        <v>129577</v>
      </c>
      <c r="E23" s="90">
        <f>28439+50</f>
        <v>28489</v>
      </c>
    </row>
    <row r="24" spans="1:5" ht="25.9" customHeight="1" x14ac:dyDescent="0.25">
      <c r="A24" s="87"/>
      <c r="B24" s="96" t="s">
        <v>72</v>
      </c>
      <c r="C24" s="97"/>
      <c r="D24" s="97"/>
      <c r="E24" s="98"/>
    </row>
    <row r="25" spans="1:5" ht="25.9" customHeight="1" x14ac:dyDescent="0.25">
      <c r="A25" s="87"/>
      <c r="B25" s="96" t="s">
        <v>67</v>
      </c>
      <c r="C25" s="97"/>
      <c r="D25" s="97">
        <v>91919</v>
      </c>
      <c r="E25" s="98"/>
    </row>
    <row r="26" spans="1:5" ht="25.9" customHeight="1" x14ac:dyDescent="0.25">
      <c r="A26" s="86" t="s">
        <v>17</v>
      </c>
      <c r="B26" s="99" t="s">
        <v>24</v>
      </c>
      <c r="C26" s="90">
        <f>D26+E26</f>
        <v>3254</v>
      </c>
      <c r="D26" s="90">
        <v>2689</v>
      </c>
      <c r="E26" s="89">
        <v>565</v>
      </c>
    </row>
    <row r="27" spans="1:5" ht="42" customHeight="1" x14ac:dyDescent="0.25">
      <c r="A27" s="86" t="s">
        <v>6</v>
      </c>
      <c r="B27" s="88" t="s">
        <v>213</v>
      </c>
      <c r="C27" s="90">
        <f>C28+C35+C42</f>
        <v>19052</v>
      </c>
      <c r="D27" s="90">
        <f>D28+D35+D42</f>
        <v>18017</v>
      </c>
      <c r="E27" s="90">
        <f>E28+E35+E42</f>
        <v>1035</v>
      </c>
    </row>
    <row r="28" spans="1:5" ht="25.9" customHeight="1" x14ac:dyDescent="0.25">
      <c r="A28" s="86" t="s">
        <v>8</v>
      </c>
      <c r="B28" s="88" t="s">
        <v>27</v>
      </c>
      <c r="C28" s="90">
        <f>C29+C32</f>
        <v>7388</v>
      </c>
      <c r="D28" s="90">
        <f>D29+D32</f>
        <v>7388</v>
      </c>
      <c r="E28" s="90">
        <f>E29+E32</f>
        <v>0</v>
      </c>
    </row>
    <row r="29" spans="1:5" ht="25.9" customHeight="1" x14ac:dyDescent="0.25">
      <c r="A29" s="91">
        <v>1</v>
      </c>
      <c r="B29" s="92" t="s">
        <v>214</v>
      </c>
      <c r="C29" s="93">
        <f t="shared" ref="C29:C34" si="1">+D29+E29</f>
        <v>1812</v>
      </c>
      <c r="D29" s="93">
        <f>+D30+D31</f>
        <v>1812</v>
      </c>
      <c r="E29" s="94"/>
    </row>
    <row r="30" spans="1:5" ht="25.9" customHeight="1" x14ac:dyDescent="0.25">
      <c r="A30" s="91"/>
      <c r="B30" s="92" t="s">
        <v>215</v>
      </c>
      <c r="C30" s="93">
        <f t="shared" si="1"/>
        <v>0</v>
      </c>
      <c r="D30" s="93"/>
      <c r="E30" s="94"/>
    </row>
    <row r="31" spans="1:5" ht="25.9" customHeight="1" x14ac:dyDescent="0.25">
      <c r="A31" s="91"/>
      <c r="B31" s="92" t="s">
        <v>216</v>
      </c>
      <c r="C31" s="93">
        <f t="shared" si="1"/>
        <v>1812</v>
      </c>
      <c r="D31" s="93">
        <v>1812</v>
      </c>
      <c r="E31" s="94"/>
    </row>
    <row r="32" spans="1:5" ht="25.9" customHeight="1" x14ac:dyDescent="0.25">
      <c r="A32" s="91">
        <v>2</v>
      </c>
      <c r="B32" s="92" t="s">
        <v>217</v>
      </c>
      <c r="C32" s="93">
        <f t="shared" si="1"/>
        <v>5576</v>
      </c>
      <c r="D32" s="93">
        <f>+D33+D34</f>
        <v>5576</v>
      </c>
      <c r="E32" s="94"/>
    </row>
    <row r="33" spans="1:5" ht="25.9" customHeight="1" x14ac:dyDescent="0.25">
      <c r="A33" s="91"/>
      <c r="B33" s="92" t="s">
        <v>215</v>
      </c>
      <c r="C33" s="93">
        <f t="shared" si="1"/>
        <v>0</v>
      </c>
      <c r="D33" s="93"/>
      <c r="E33" s="94"/>
    </row>
    <row r="34" spans="1:5" ht="25.9" customHeight="1" x14ac:dyDescent="0.25">
      <c r="A34" s="91"/>
      <c r="B34" s="92" t="s">
        <v>216</v>
      </c>
      <c r="C34" s="93">
        <f t="shared" si="1"/>
        <v>5576</v>
      </c>
      <c r="D34" s="93">
        <v>5576</v>
      </c>
      <c r="E34" s="94"/>
    </row>
    <row r="35" spans="1:5" ht="33.6" customHeight="1" x14ac:dyDescent="0.25">
      <c r="A35" s="86" t="s">
        <v>13</v>
      </c>
      <c r="B35" s="88" t="s">
        <v>218</v>
      </c>
      <c r="C35" s="90">
        <f>C36+C38+C41</f>
        <v>0</v>
      </c>
      <c r="D35" s="90">
        <f>D36+D38+D41</f>
        <v>0</v>
      </c>
      <c r="E35" s="94"/>
    </row>
    <row r="36" spans="1:5" ht="25.9" customHeight="1" x14ac:dyDescent="0.25">
      <c r="A36" s="91">
        <v>1</v>
      </c>
      <c r="B36" s="92" t="s">
        <v>219</v>
      </c>
      <c r="C36" s="93"/>
      <c r="D36" s="93"/>
      <c r="E36" s="94"/>
    </row>
    <row r="37" spans="1:5" ht="29.25" customHeight="1" x14ac:dyDescent="0.25">
      <c r="A37" s="91"/>
      <c r="B37" s="92" t="s">
        <v>220</v>
      </c>
      <c r="C37" s="93"/>
      <c r="D37" s="93"/>
      <c r="E37" s="94"/>
    </row>
    <row r="38" spans="1:5" ht="32.450000000000003" customHeight="1" x14ac:dyDescent="0.25">
      <c r="A38" s="91">
        <v>2</v>
      </c>
      <c r="B38" s="92" t="s">
        <v>138</v>
      </c>
      <c r="C38" s="93">
        <f>C39+C40</f>
        <v>0</v>
      </c>
      <c r="D38" s="93">
        <f>D39+D40</f>
        <v>0</v>
      </c>
      <c r="E38" s="94"/>
    </row>
    <row r="39" spans="1:5" ht="30.75" customHeight="1" x14ac:dyDescent="0.25">
      <c r="A39" s="91"/>
      <c r="B39" s="92" t="s">
        <v>221</v>
      </c>
      <c r="C39" s="93"/>
      <c r="D39" s="93"/>
      <c r="E39" s="94"/>
    </row>
    <row r="40" spans="1:5" ht="26.25" customHeight="1" x14ac:dyDescent="0.25">
      <c r="A40" s="91"/>
      <c r="B40" s="92" t="s">
        <v>222</v>
      </c>
      <c r="C40" s="93"/>
      <c r="D40" s="93"/>
      <c r="E40" s="94"/>
    </row>
    <row r="41" spans="1:5" ht="25.9" customHeight="1" x14ac:dyDescent="0.25">
      <c r="A41" s="91">
        <v>3</v>
      </c>
      <c r="B41" s="92" t="s">
        <v>223</v>
      </c>
      <c r="C41" s="93"/>
      <c r="D41" s="93"/>
      <c r="E41" s="94"/>
    </row>
    <row r="42" spans="1:5" ht="25.9" customHeight="1" x14ac:dyDescent="0.25">
      <c r="A42" s="86" t="s">
        <v>17</v>
      </c>
      <c r="B42" s="88" t="s">
        <v>224</v>
      </c>
      <c r="C42" s="90">
        <f>+C43+C44</f>
        <v>11664</v>
      </c>
      <c r="D42" s="90">
        <f>+D43+D44</f>
        <v>10629</v>
      </c>
      <c r="E42" s="90">
        <f>+E43+E44</f>
        <v>1035</v>
      </c>
    </row>
    <row r="43" spans="1:5" ht="25.9" customHeight="1" x14ac:dyDescent="0.25">
      <c r="A43" s="86">
        <v>1</v>
      </c>
      <c r="B43" s="88" t="s">
        <v>219</v>
      </c>
      <c r="C43" s="90"/>
      <c r="D43" s="90"/>
      <c r="E43" s="90"/>
    </row>
    <row r="44" spans="1:5" ht="25.9" customHeight="1" x14ac:dyDescent="0.25">
      <c r="A44" s="86">
        <v>2</v>
      </c>
      <c r="B44" s="88" t="s">
        <v>138</v>
      </c>
      <c r="C44" s="90">
        <f>+D44+E44</f>
        <v>11664</v>
      </c>
      <c r="D44" s="90">
        <f>+D45+D52+D54+D55+D56+D57+D58+D59+D60+D61+D62+D63+D64+D65</f>
        <v>10629</v>
      </c>
      <c r="E44" s="90">
        <f>+E45+E52+E54+E55+E56+E57+E58+E59+E60+E61+E62+E63+E64+E65</f>
        <v>1035</v>
      </c>
    </row>
    <row r="45" spans="1:5" ht="25.9" customHeight="1" x14ac:dyDescent="0.25">
      <c r="A45" s="91" t="s">
        <v>318</v>
      </c>
      <c r="B45" s="92" t="s">
        <v>319</v>
      </c>
      <c r="C45" s="93">
        <f>+D45+E45</f>
        <v>3766</v>
      </c>
      <c r="D45" s="93">
        <f>+SUM(D46:D51)</f>
        <v>3766</v>
      </c>
      <c r="E45" s="93">
        <f>+SUM(E46:E51)</f>
        <v>0</v>
      </c>
    </row>
    <row r="46" spans="1:5" ht="30" customHeight="1" x14ac:dyDescent="0.25">
      <c r="A46" s="100" t="s">
        <v>10</v>
      </c>
      <c r="B46" s="101" t="s">
        <v>320</v>
      </c>
      <c r="C46" s="93">
        <f>D46+E46</f>
        <v>908</v>
      </c>
      <c r="D46" s="102">
        <v>908</v>
      </c>
      <c r="E46" s="94"/>
    </row>
    <row r="47" spans="1:5" ht="27.75" customHeight="1" x14ac:dyDescent="0.25">
      <c r="A47" s="100" t="s">
        <v>10</v>
      </c>
      <c r="B47" s="101" t="s">
        <v>225</v>
      </c>
      <c r="C47" s="93">
        <f t="shared" ref="C47:C66" si="2">D47+E47</f>
        <v>417</v>
      </c>
      <c r="D47" s="102">
        <v>417</v>
      </c>
      <c r="E47" s="94"/>
    </row>
    <row r="48" spans="1:5" ht="25.9" customHeight="1" x14ac:dyDescent="0.25">
      <c r="A48" s="100" t="s">
        <v>10</v>
      </c>
      <c r="B48" s="101" t="s">
        <v>226</v>
      </c>
      <c r="C48" s="93">
        <f t="shared" si="2"/>
        <v>135</v>
      </c>
      <c r="D48" s="102">
        <v>135</v>
      </c>
      <c r="E48" s="94"/>
    </row>
    <row r="49" spans="1:5" ht="25.5" customHeight="1" x14ac:dyDescent="0.25">
      <c r="A49" s="100" t="s">
        <v>10</v>
      </c>
      <c r="B49" s="101" t="s">
        <v>227</v>
      </c>
      <c r="C49" s="93">
        <f t="shared" si="2"/>
        <v>856</v>
      </c>
      <c r="D49" s="102">
        <v>856</v>
      </c>
      <c r="E49" s="94"/>
    </row>
    <row r="50" spans="1:5" ht="23.25" customHeight="1" x14ac:dyDescent="0.25">
      <c r="A50" s="100" t="s">
        <v>10</v>
      </c>
      <c r="B50" s="101" t="s">
        <v>228</v>
      </c>
      <c r="C50" s="93">
        <f t="shared" si="2"/>
        <v>32</v>
      </c>
      <c r="D50" s="102">
        <v>32</v>
      </c>
      <c r="E50" s="94"/>
    </row>
    <row r="51" spans="1:5" ht="25.9" customHeight="1" x14ac:dyDescent="0.25">
      <c r="A51" s="100" t="s">
        <v>10</v>
      </c>
      <c r="B51" s="101" t="s">
        <v>229</v>
      </c>
      <c r="C51" s="93">
        <f t="shared" si="2"/>
        <v>1418</v>
      </c>
      <c r="D51" s="102">
        <v>1418</v>
      </c>
      <c r="E51" s="94"/>
    </row>
    <row r="52" spans="1:5" ht="25.9" customHeight="1" x14ac:dyDescent="0.25">
      <c r="A52" s="103" t="s">
        <v>321</v>
      </c>
      <c r="B52" s="101" t="s">
        <v>322</v>
      </c>
      <c r="C52" s="93">
        <f>+D52+E52</f>
        <v>92</v>
      </c>
      <c r="D52" s="102">
        <f>+D53</f>
        <v>72</v>
      </c>
      <c r="E52" s="102">
        <f>+E53</f>
        <v>20</v>
      </c>
    </row>
    <row r="53" spans="1:5" ht="63.75" customHeight="1" x14ac:dyDescent="0.25">
      <c r="A53" s="103"/>
      <c r="B53" s="104" t="s">
        <v>323</v>
      </c>
      <c r="C53" s="93">
        <f>+D53+E53</f>
        <v>92</v>
      </c>
      <c r="D53" s="102">
        <v>72</v>
      </c>
      <c r="E53" s="94">
        <v>20</v>
      </c>
    </row>
    <row r="54" spans="1:5" ht="39" customHeight="1" x14ac:dyDescent="0.25">
      <c r="A54" s="105" t="s">
        <v>324</v>
      </c>
      <c r="B54" s="101" t="s">
        <v>230</v>
      </c>
      <c r="C54" s="93">
        <f t="shared" si="2"/>
        <v>240</v>
      </c>
      <c r="D54" s="102">
        <v>240</v>
      </c>
      <c r="E54" s="94"/>
    </row>
    <row r="55" spans="1:5" ht="27" customHeight="1" x14ac:dyDescent="0.25">
      <c r="A55" s="103" t="s">
        <v>325</v>
      </c>
      <c r="B55" s="101" t="s">
        <v>231</v>
      </c>
      <c r="C55" s="93">
        <f t="shared" si="2"/>
        <v>1000</v>
      </c>
      <c r="D55" s="102">
        <v>1000</v>
      </c>
      <c r="E55" s="94"/>
    </row>
    <row r="56" spans="1:5" ht="60" customHeight="1" x14ac:dyDescent="0.25">
      <c r="A56" s="105" t="s">
        <v>326</v>
      </c>
      <c r="B56" s="106" t="s">
        <v>232</v>
      </c>
      <c r="C56" s="93">
        <f t="shared" si="2"/>
        <v>275</v>
      </c>
      <c r="D56" s="107"/>
      <c r="E56" s="93">
        <v>275</v>
      </c>
    </row>
    <row r="57" spans="1:5" ht="68.25" customHeight="1" x14ac:dyDescent="0.25">
      <c r="A57" s="105" t="s">
        <v>327</v>
      </c>
      <c r="B57" s="106" t="s">
        <v>233</v>
      </c>
      <c r="C57" s="93">
        <f t="shared" si="2"/>
        <v>40</v>
      </c>
      <c r="D57" s="108"/>
      <c r="E57" s="93">
        <v>40</v>
      </c>
    </row>
    <row r="58" spans="1:5" ht="36.75" customHeight="1" x14ac:dyDescent="0.25">
      <c r="A58" s="105" t="s">
        <v>328</v>
      </c>
      <c r="B58" s="101" t="s">
        <v>234</v>
      </c>
      <c r="C58" s="93">
        <f t="shared" si="2"/>
        <v>349</v>
      </c>
      <c r="D58" s="102">
        <v>349</v>
      </c>
      <c r="E58" s="94"/>
    </row>
    <row r="59" spans="1:5" ht="21" customHeight="1" x14ac:dyDescent="0.25">
      <c r="A59" s="105" t="s">
        <v>329</v>
      </c>
      <c r="B59" s="101" t="s">
        <v>330</v>
      </c>
      <c r="C59" s="93">
        <f t="shared" si="2"/>
        <v>1500</v>
      </c>
      <c r="D59" s="102">
        <v>1500</v>
      </c>
      <c r="E59" s="94"/>
    </row>
    <row r="60" spans="1:5" ht="25.15" customHeight="1" x14ac:dyDescent="0.25">
      <c r="A60" s="105" t="s">
        <v>331</v>
      </c>
      <c r="B60" s="101" t="s">
        <v>332</v>
      </c>
      <c r="C60" s="93">
        <f t="shared" si="2"/>
        <v>502</v>
      </c>
      <c r="D60" s="102">
        <v>402</v>
      </c>
      <c r="E60" s="94">
        <v>100</v>
      </c>
    </row>
    <row r="61" spans="1:5" ht="44.25" customHeight="1" x14ac:dyDescent="0.25">
      <c r="A61" s="105" t="s">
        <v>333</v>
      </c>
      <c r="B61" s="104" t="s">
        <v>334</v>
      </c>
      <c r="C61" s="93">
        <f t="shared" si="2"/>
        <v>370</v>
      </c>
      <c r="D61" s="102">
        <v>20</v>
      </c>
      <c r="E61" s="94">
        <v>350</v>
      </c>
    </row>
    <row r="62" spans="1:5" ht="38.25" customHeight="1" x14ac:dyDescent="0.25">
      <c r="A62" s="105" t="s">
        <v>335</v>
      </c>
      <c r="B62" s="104" t="s">
        <v>336</v>
      </c>
      <c r="C62" s="93">
        <f t="shared" si="2"/>
        <v>2000</v>
      </c>
      <c r="D62" s="102">
        <v>2000</v>
      </c>
      <c r="E62" s="94"/>
    </row>
    <row r="63" spans="1:5" ht="27.75" customHeight="1" x14ac:dyDescent="0.25">
      <c r="A63" s="105" t="s">
        <v>337</v>
      </c>
      <c r="B63" s="109" t="s">
        <v>338</v>
      </c>
      <c r="C63" s="93">
        <f t="shared" si="2"/>
        <v>1000</v>
      </c>
      <c r="D63" s="102">
        <v>750</v>
      </c>
      <c r="E63" s="94">
        <v>250</v>
      </c>
    </row>
    <row r="64" spans="1:5" ht="25.5" customHeight="1" x14ac:dyDescent="0.25">
      <c r="A64" s="105" t="s">
        <v>339</v>
      </c>
      <c r="B64" s="94" t="s">
        <v>340</v>
      </c>
      <c r="C64" s="93">
        <f t="shared" si="2"/>
        <v>300</v>
      </c>
      <c r="D64" s="102">
        <v>300</v>
      </c>
      <c r="E64" s="94"/>
    </row>
    <row r="65" spans="1:5" ht="30" customHeight="1" x14ac:dyDescent="0.25">
      <c r="A65" s="105" t="s">
        <v>341</v>
      </c>
      <c r="B65" s="94" t="s">
        <v>342</v>
      </c>
      <c r="C65" s="93">
        <f t="shared" si="2"/>
        <v>230</v>
      </c>
      <c r="D65" s="102">
        <v>230</v>
      </c>
      <c r="E65" s="94"/>
    </row>
    <row r="66" spans="1:5" ht="33.75" customHeight="1" x14ac:dyDescent="0.25">
      <c r="A66" s="86" t="s">
        <v>73</v>
      </c>
      <c r="B66" s="88" t="s">
        <v>343</v>
      </c>
      <c r="C66" s="90">
        <f t="shared" si="2"/>
        <v>0</v>
      </c>
      <c r="D66" s="90"/>
      <c r="E66" s="89"/>
    </row>
  </sheetData>
  <mergeCells count="11">
    <mergeCell ref="A1:B1"/>
    <mergeCell ref="A4:E4"/>
    <mergeCell ref="A5:E5"/>
    <mergeCell ref="D7:E7"/>
    <mergeCell ref="A2:B2"/>
    <mergeCell ref="D1:E2"/>
    <mergeCell ref="A7:B7"/>
    <mergeCell ref="D8:E8"/>
    <mergeCell ref="A8:A9"/>
    <mergeCell ref="B8:B9"/>
    <mergeCell ref="C8:C9"/>
  </mergeCells>
  <phoneticPr fontId="0" type="noConversion"/>
  <pageMargins left="0.67" right="0.27559055118110237" top="0.39" bottom="0.2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A9" sqref="A9:C35"/>
    </sheetView>
  </sheetViews>
  <sheetFormatPr defaultRowHeight="15" x14ac:dyDescent="0.25"/>
  <cols>
    <col min="1" max="1" width="5.7109375" style="51" customWidth="1"/>
    <col min="2" max="2" width="67.5703125" style="51" customWidth="1"/>
    <col min="3" max="3" width="16.42578125" style="51" customWidth="1"/>
    <col min="4" max="16384" width="9.140625" style="51"/>
  </cols>
  <sheetData>
    <row r="1" spans="1:3" ht="22.15" customHeight="1" x14ac:dyDescent="0.25">
      <c r="A1" s="215" t="s">
        <v>287</v>
      </c>
      <c r="B1" s="215"/>
      <c r="C1" s="241" t="s">
        <v>75</v>
      </c>
    </row>
    <row r="2" spans="1:3" ht="15.75" x14ac:dyDescent="0.25">
      <c r="A2" s="218" t="s">
        <v>178</v>
      </c>
      <c r="B2" s="218"/>
      <c r="C2" s="241"/>
    </row>
    <row r="3" spans="1:3" ht="15.75" x14ac:dyDescent="0.25">
      <c r="A3" s="62"/>
      <c r="B3" s="62"/>
    </row>
    <row r="4" spans="1:3" ht="22.15" customHeight="1" x14ac:dyDescent="0.25">
      <c r="A4" s="240" t="s">
        <v>348</v>
      </c>
      <c r="B4" s="240"/>
      <c r="C4" s="240"/>
    </row>
    <row r="5" spans="1:3" ht="17.45" customHeight="1" x14ac:dyDescent="0.25">
      <c r="A5" s="239" t="s">
        <v>374</v>
      </c>
      <c r="B5" s="239"/>
      <c r="C5" s="239"/>
    </row>
    <row r="6" spans="1:3" ht="36" customHeight="1" x14ac:dyDescent="0.25">
      <c r="A6" s="110"/>
      <c r="B6" s="73"/>
      <c r="C6" s="111" t="s">
        <v>2</v>
      </c>
    </row>
    <row r="7" spans="1:3" ht="28.5" customHeight="1" x14ac:dyDescent="0.25">
      <c r="A7" s="112" t="s">
        <v>3</v>
      </c>
      <c r="B7" s="112" t="s">
        <v>61</v>
      </c>
      <c r="C7" s="112" t="s">
        <v>76</v>
      </c>
    </row>
    <row r="8" spans="1:3" ht="14.25" customHeight="1" x14ac:dyDescent="0.25">
      <c r="A8" s="120" t="s">
        <v>5</v>
      </c>
      <c r="B8" s="120" t="s">
        <v>6</v>
      </c>
      <c r="C8" s="120">
        <v>1</v>
      </c>
    </row>
    <row r="9" spans="1:3" ht="25.5" customHeight="1" x14ac:dyDescent="0.25">
      <c r="A9" s="112"/>
      <c r="B9" s="113" t="s">
        <v>345</v>
      </c>
      <c r="C9" s="114">
        <f>C10+C11+C34</f>
        <v>156944</v>
      </c>
    </row>
    <row r="10" spans="1:3" ht="22.15" customHeight="1" x14ac:dyDescent="0.25">
      <c r="A10" s="112" t="s">
        <v>5</v>
      </c>
      <c r="B10" s="113" t="s">
        <v>346</v>
      </c>
      <c r="C10" s="115">
        <v>21278</v>
      </c>
    </row>
    <row r="11" spans="1:3" ht="22.15" customHeight="1" x14ac:dyDescent="0.25">
      <c r="A11" s="112" t="s">
        <v>6</v>
      </c>
      <c r="B11" s="113" t="s">
        <v>77</v>
      </c>
      <c r="C11" s="115">
        <f>C12+C14+C33</f>
        <v>135666</v>
      </c>
    </row>
    <row r="12" spans="1:3" ht="22.15" customHeight="1" x14ac:dyDescent="0.25">
      <c r="A12" s="112" t="s">
        <v>8</v>
      </c>
      <c r="B12" s="113" t="s">
        <v>22</v>
      </c>
      <c r="C12" s="115">
        <f>C13</f>
        <v>3400</v>
      </c>
    </row>
    <row r="13" spans="1:3" ht="22.15" customHeight="1" x14ac:dyDescent="0.25">
      <c r="A13" s="91" t="s">
        <v>10</v>
      </c>
      <c r="B13" s="95" t="s">
        <v>69</v>
      </c>
      <c r="C13" s="116">
        <v>3400</v>
      </c>
    </row>
    <row r="14" spans="1:3" ht="22.15" customHeight="1" x14ac:dyDescent="0.25">
      <c r="A14" s="86" t="s">
        <v>13</v>
      </c>
      <c r="B14" s="88" t="s">
        <v>23</v>
      </c>
      <c r="C14" s="117">
        <f>SUM(C15:C21)+C26+C29+C31+C32+C30+1</f>
        <v>129577.26000000001</v>
      </c>
    </row>
    <row r="15" spans="1:3" ht="22.15" customHeight="1" x14ac:dyDescent="0.25">
      <c r="A15" s="91">
        <v>1</v>
      </c>
      <c r="B15" s="118" t="s">
        <v>195</v>
      </c>
      <c r="C15" s="116">
        <v>4085</v>
      </c>
    </row>
    <row r="16" spans="1:3" ht="22.15" customHeight="1" x14ac:dyDescent="0.25">
      <c r="A16" s="91">
        <v>2</v>
      </c>
      <c r="B16" s="118" t="s">
        <v>67</v>
      </c>
      <c r="C16" s="116">
        <v>91919</v>
      </c>
    </row>
    <row r="17" spans="1:3" ht="22.15" customHeight="1" x14ac:dyDescent="0.25">
      <c r="A17" s="91">
        <v>3</v>
      </c>
      <c r="B17" s="118" t="s">
        <v>196</v>
      </c>
      <c r="C17" s="116">
        <v>597</v>
      </c>
    </row>
    <row r="18" spans="1:3" ht="22.15" customHeight="1" x14ac:dyDescent="0.25">
      <c r="A18" s="91">
        <v>4</v>
      </c>
      <c r="B18" s="118" t="s">
        <v>197</v>
      </c>
      <c r="C18" s="116">
        <v>395</v>
      </c>
    </row>
    <row r="19" spans="1:3" ht="22.15" customHeight="1" x14ac:dyDescent="0.25">
      <c r="A19" s="91">
        <v>5</v>
      </c>
      <c r="B19" s="118" t="s">
        <v>198</v>
      </c>
      <c r="C19" s="116">
        <v>253</v>
      </c>
    </row>
    <row r="20" spans="1:3" ht="22.15" customHeight="1" x14ac:dyDescent="0.25">
      <c r="A20" s="91">
        <v>6</v>
      </c>
      <c r="B20" s="118" t="s">
        <v>199</v>
      </c>
      <c r="C20" s="116">
        <v>8539</v>
      </c>
    </row>
    <row r="21" spans="1:3" ht="22.15" customHeight="1" x14ac:dyDescent="0.25">
      <c r="A21" s="91">
        <v>7</v>
      </c>
      <c r="B21" s="118" t="s">
        <v>200</v>
      </c>
      <c r="C21" s="116">
        <f>SUM(C22:C25)</f>
        <v>18779.260000000002</v>
      </c>
    </row>
    <row r="22" spans="1:3" ht="22.15" customHeight="1" x14ac:dyDescent="0.25">
      <c r="A22" s="91" t="s">
        <v>160</v>
      </c>
      <c r="B22" s="118" t="s">
        <v>201</v>
      </c>
      <c r="C22" s="116">
        <v>6265</v>
      </c>
    </row>
    <row r="23" spans="1:3" ht="22.15" customHeight="1" x14ac:dyDescent="0.25">
      <c r="A23" s="91" t="s">
        <v>161</v>
      </c>
      <c r="B23" s="118" t="s">
        <v>202</v>
      </c>
      <c r="C23" s="116">
        <f>8273-122.74</f>
        <v>8150.26</v>
      </c>
    </row>
    <row r="24" spans="1:3" ht="22.15" customHeight="1" x14ac:dyDescent="0.25">
      <c r="A24" s="91" t="s">
        <v>203</v>
      </c>
      <c r="B24" s="118" t="s">
        <v>204</v>
      </c>
      <c r="C24" s="116">
        <v>2851</v>
      </c>
    </row>
    <row r="25" spans="1:3" ht="22.15" customHeight="1" x14ac:dyDescent="0.25">
      <c r="A25" s="91" t="s">
        <v>205</v>
      </c>
      <c r="B25" s="118" t="s">
        <v>206</v>
      </c>
      <c r="C25" s="116">
        <f>1563-50</f>
        <v>1513</v>
      </c>
    </row>
    <row r="26" spans="1:3" ht="22.15" customHeight="1" x14ac:dyDescent="0.25">
      <c r="A26" s="91">
        <v>8</v>
      </c>
      <c r="B26" s="118" t="s">
        <v>207</v>
      </c>
      <c r="C26" s="116">
        <f>C27+C28</f>
        <v>689</v>
      </c>
    </row>
    <row r="27" spans="1:3" ht="22.15" customHeight="1" x14ac:dyDescent="0.25">
      <c r="A27" s="91" t="s">
        <v>160</v>
      </c>
      <c r="B27" s="118" t="s">
        <v>208</v>
      </c>
      <c r="C27" s="116">
        <f>539</f>
        <v>539</v>
      </c>
    </row>
    <row r="28" spans="1:3" ht="22.15" customHeight="1" x14ac:dyDescent="0.25">
      <c r="A28" s="91" t="s">
        <v>161</v>
      </c>
      <c r="B28" s="118" t="s">
        <v>209</v>
      </c>
      <c r="C28" s="116">
        <f>150</f>
        <v>150</v>
      </c>
    </row>
    <row r="29" spans="1:3" ht="22.15" customHeight="1" x14ac:dyDescent="0.25">
      <c r="A29" s="91">
        <v>9</v>
      </c>
      <c r="B29" s="118" t="s">
        <v>210</v>
      </c>
      <c r="C29" s="116">
        <v>1500</v>
      </c>
    </row>
    <row r="30" spans="1:3" ht="22.15" customHeight="1" x14ac:dyDescent="0.25">
      <c r="A30" s="91">
        <v>10</v>
      </c>
      <c r="B30" s="118" t="s">
        <v>347</v>
      </c>
      <c r="C30" s="116">
        <v>173</v>
      </c>
    </row>
    <row r="31" spans="1:3" ht="22.15" customHeight="1" x14ac:dyDescent="0.25">
      <c r="A31" s="91">
        <v>11</v>
      </c>
      <c r="B31" s="118" t="s">
        <v>211</v>
      </c>
      <c r="C31" s="116">
        <v>647</v>
      </c>
    </row>
    <row r="32" spans="1:3" ht="34.9" customHeight="1" x14ac:dyDescent="0.25">
      <c r="A32" s="91">
        <v>12</v>
      </c>
      <c r="B32" s="118" t="s">
        <v>212</v>
      </c>
      <c r="C32" s="116">
        <v>2000</v>
      </c>
    </row>
    <row r="33" spans="1:3" ht="22.15" customHeight="1" x14ac:dyDescent="0.25">
      <c r="A33" s="86" t="s">
        <v>17</v>
      </c>
      <c r="B33" s="99" t="s">
        <v>24</v>
      </c>
      <c r="C33" s="117">
        <f>2566+122.74</f>
        <v>2688.74</v>
      </c>
    </row>
    <row r="34" spans="1:3" ht="22.15" customHeight="1" x14ac:dyDescent="0.25">
      <c r="A34" s="112" t="s">
        <v>73</v>
      </c>
      <c r="B34" s="113" t="s">
        <v>74</v>
      </c>
      <c r="C34" s="119"/>
    </row>
  </sheetData>
  <mergeCells count="5">
    <mergeCell ref="A1:B1"/>
    <mergeCell ref="A4:C4"/>
    <mergeCell ref="A5:C5"/>
    <mergeCell ref="A2:B2"/>
    <mergeCell ref="C1:C2"/>
  </mergeCells>
  <phoneticPr fontId="0" type="noConversion"/>
  <pageMargins left="0.8" right="0.16" top="0.38" bottom="0.2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A6" sqref="A6:K48"/>
    </sheetView>
  </sheetViews>
  <sheetFormatPr defaultColWidth="8.85546875" defaultRowHeight="15" x14ac:dyDescent="0.25"/>
  <cols>
    <col min="1" max="1" width="5.140625" style="51" customWidth="1"/>
    <col min="2" max="2" width="39.85546875" style="51" customWidth="1"/>
    <col min="3" max="3" width="14.140625" style="51" customWidth="1"/>
    <col min="4" max="4" width="12" style="51" customWidth="1"/>
    <col min="5" max="5" width="14.5703125" style="51" customWidth="1"/>
    <col min="6" max="6" width="12" style="51" customWidth="1"/>
    <col min="7" max="7" width="8.85546875" style="51" customWidth="1"/>
    <col min="8" max="8" width="11.42578125" style="51" customWidth="1"/>
    <col min="9" max="9" width="8.140625" style="51" customWidth="1"/>
    <col min="10" max="10" width="11.85546875" style="51" customWidth="1"/>
    <col min="11" max="11" width="8.42578125" style="51" customWidth="1"/>
    <col min="12" max="16384" width="8.85546875" style="51"/>
  </cols>
  <sheetData>
    <row r="1" spans="1:11" ht="21.6" customHeight="1" x14ac:dyDescent="0.25">
      <c r="A1" s="215" t="s">
        <v>286</v>
      </c>
      <c r="B1" s="215"/>
      <c r="J1" s="220" t="s">
        <v>86</v>
      </c>
      <c r="K1" s="220"/>
    </row>
    <row r="2" spans="1:11" ht="14.45" customHeight="1" x14ac:dyDescent="0.25">
      <c r="A2" s="218" t="s">
        <v>178</v>
      </c>
      <c r="B2" s="218"/>
      <c r="J2" s="220"/>
      <c r="K2" s="220"/>
    </row>
    <row r="3" spans="1:11" ht="34.15" customHeight="1" x14ac:dyDescent="0.3">
      <c r="A3" s="208" t="s">
        <v>366</v>
      </c>
      <c r="B3" s="208"/>
      <c r="C3" s="208"/>
      <c r="D3" s="208"/>
      <c r="E3" s="208"/>
      <c r="F3" s="208"/>
      <c r="G3" s="208"/>
      <c r="H3" s="208"/>
      <c r="I3" s="208"/>
      <c r="J3" s="208"/>
      <c r="K3" s="208"/>
    </row>
    <row r="4" spans="1:11" ht="18" customHeight="1" x14ac:dyDescent="0.25">
      <c r="A4" s="212" t="s">
        <v>374</v>
      </c>
      <c r="B4" s="212"/>
      <c r="C4" s="212"/>
      <c r="D4" s="212"/>
      <c r="E4" s="212"/>
      <c r="F4" s="212"/>
      <c r="G4" s="212"/>
      <c r="H4" s="212"/>
      <c r="I4" s="212"/>
      <c r="J4" s="212"/>
      <c r="K4" s="212"/>
    </row>
    <row r="5" spans="1:11" ht="29.45" customHeight="1" x14ac:dyDescent="0.25">
      <c r="A5" s="121"/>
      <c r="J5" s="242" t="s">
        <v>2</v>
      </c>
      <c r="K5" s="242"/>
    </row>
    <row r="6" spans="1:11" ht="26.45" customHeight="1" x14ac:dyDescent="0.25">
      <c r="A6" s="229" t="s">
        <v>3</v>
      </c>
      <c r="B6" s="229" t="s">
        <v>87</v>
      </c>
      <c r="C6" s="229" t="s">
        <v>88</v>
      </c>
      <c r="D6" s="243" t="s">
        <v>89</v>
      </c>
      <c r="E6" s="243" t="s">
        <v>90</v>
      </c>
      <c r="F6" s="229" t="s">
        <v>91</v>
      </c>
      <c r="G6" s="229" t="s">
        <v>92</v>
      </c>
      <c r="H6" s="229" t="s">
        <v>93</v>
      </c>
      <c r="I6" s="229"/>
      <c r="J6" s="229"/>
      <c r="K6" s="243" t="s">
        <v>94</v>
      </c>
    </row>
    <row r="7" spans="1:11" ht="80.45" customHeight="1" x14ac:dyDescent="0.25">
      <c r="A7" s="229"/>
      <c r="B7" s="229"/>
      <c r="C7" s="229"/>
      <c r="D7" s="243"/>
      <c r="E7" s="243"/>
      <c r="F7" s="229"/>
      <c r="G7" s="229"/>
      <c r="H7" s="76" t="s">
        <v>95</v>
      </c>
      <c r="I7" s="76" t="s">
        <v>96</v>
      </c>
      <c r="J7" s="122" t="s">
        <v>97</v>
      </c>
      <c r="K7" s="243"/>
    </row>
    <row r="8" spans="1:11" ht="15.6" customHeight="1" x14ac:dyDescent="0.25">
      <c r="A8" s="58" t="s">
        <v>5</v>
      </c>
      <c r="B8" s="58" t="s">
        <v>6</v>
      </c>
      <c r="C8" s="58">
        <v>1</v>
      </c>
      <c r="D8" s="58">
        <v>2</v>
      </c>
      <c r="E8" s="58">
        <v>3</v>
      </c>
      <c r="F8" s="58">
        <v>4</v>
      </c>
      <c r="G8" s="58">
        <v>5</v>
      </c>
      <c r="H8" s="58">
        <v>6</v>
      </c>
      <c r="I8" s="58">
        <v>7</v>
      </c>
      <c r="J8" s="58">
        <v>8</v>
      </c>
      <c r="K8" s="58">
        <v>9</v>
      </c>
    </row>
    <row r="9" spans="1:11" ht="25.9" customHeight="1" x14ac:dyDescent="0.25">
      <c r="A9" s="16"/>
      <c r="B9" s="52" t="s">
        <v>98</v>
      </c>
      <c r="C9" s="64">
        <f>SUM(C10:C30)</f>
        <v>153683120.20540002</v>
      </c>
      <c r="D9" s="64">
        <f t="shared" ref="D9:K9" si="0">SUM(D10:D30)</f>
        <v>3400000</v>
      </c>
      <c r="E9" s="64">
        <f t="shared" si="0"/>
        <v>140206326.20540002</v>
      </c>
      <c r="F9" s="64">
        <f t="shared" si="0"/>
        <v>2688794</v>
      </c>
      <c r="G9" s="64">
        <f t="shared" si="0"/>
        <v>0</v>
      </c>
      <c r="H9" s="64">
        <f t="shared" si="0"/>
        <v>7388000</v>
      </c>
      <c r="I9" s="64">
        <f t="shared" si="0"/>
        <v>0</v>
      </c>
      <c r="J9" s="64">
        <f t="shared" si="0"/>
        <v>7388000</v>
      </c>
      <c r="K9" s="64">
        <f t="shared" si="0"/>
        <v>0</v>
      </c>
    </row>
    <row r="10" spans="1:11" ht="25.9" customHeight="1" x14ac:dyDescent="0.25">
      <c r="A10" s="127">
        <v>1</v>
      </c>
      <c r="B10" s="128" t="s">
        <v>349</v>
      </c>
      <c r="C10" s="68">
        <f>SUM(D10:G10)+H10+K10</f>
        <v>8190477.5999999996</v>
      </c>
      <c r="D10" s="68"/>
      <c r="E10" s="68">
        <f>8313217.6-122740</f>
        <v>8190477.5999999996</v>
      </c>
      <c r="F10" s="68"/>
      <c r="G10" s="68"/>
      <c r="H10" s="123">
        <f t="shared" ref="H10:H47" si="1">I10+J10</f>
        <v>0</v>
      </c>
      <c r="I10" s="124"/>
      <c r="J10" s="124"/>
      <c r="K10" s="125"/>
    </row>
    <row r="11" spans="1:11" ht="25.9" customHeight="1" x14ac:dyDescent="0.25">
      <c r="A11" s="127">
        <v>2</v>
      </c>
      <c r="B11" s="128" t="s">
        <v>235</v>
      </c>
      <c r="C11" s="68">
        <f t="shared" ref="C11:C45" si="2">SUM(D11:G11)+H11+K11</f>
        <v>1027269</v>
      </c>
      <c r="D11" s="68"/>
      <c r="E11" s="68">
        <v>1027269</v>
      </c>
      <c r="F11" s="68"/>
      <c r="G11" s="68"/>
      <c r="H11" s="123">
        <f t="shared" si="1"/>
        <v>0</v>
      </c>
      <c r="I11" s="124"/>
      <c r="J11" s="124"/>
      <c r="K11" s="125"/>
    </row>
    <row r="12" spans="1:11" ht="25.9" customHeight="1" x14ac:dyDescent="0.25">
      <c r="A12" s="127">
        <v>3</v>
      </c>
      <c r="B12" s="128" t="s">
        <v>236</v>
      </c>
      <c r="C12" s="68">
        <f t="shared" si="2"/>
        <v>390688.47</v>
      </c>
      <c r="D12" s="68"/>
      <c r="E12" s="68">
        <v>390688.47</v>
      </c>
      <c r="F12" s="68"/>
      <c r="G12" s="68"/>
      <c r="H12" s="123">
        <f t="shared" si="1"/>
        <v>0</v>
      </c>
      <c r="I12" s="124"/>
      <c r="J12" s="124"/>
      <c r="K12" s="125"/>
    </row>
    <row r="13" spans="1:11" ht="25.9" customHeight="1" x14ac:dyDescent="0.25">
      <c r="A13" s="127">
        <v>4</v>
      </c>
      <c r="B13" s="128" t="s">
        <v>237</v>
      </c>
      <c r="C13" s="68">
        <f t="shared" si="2"/>
        <v>1430734.48</v>
      </c>
      <c r="D13" s="68"/>
      <c r="E13" s="68">
        <v>1430734.48</v>
      </c>
      <c r="F13" s="68"/>
      <c r="G13" s="68"/>
      <c r="H13" s="123">
        <f t="shared" si="1"/>
        <v>0</v>
      </c>
      <c r="I13" s="124"/>
      <c r="J13" s="124"/>
      <c r="K13" s="125"/>
    </row>
    <row r="14" spans="1:11" ht="25.9" customHeight="1" x14ac:dyDescent="0.25">
      <c r="A14" s="127">
        <v>5</v>
      </c>
      <c r="B14" s="128" t="s">
        <v>238</v>
      </c>
      <c r="C14" s="68">
        <f t="shared" si="2"/>
        <v>1308134</v>
      </c>
      <c r="D14" s="68"/>
      <c r="E14" s="68">
        <v>1308134</v>
      </c>
      <c r="F14" s="68"/>
      <c r="G14" s="68"/>
      <c r="H14" s="123">
        <f t="shared" si="1"/>
        <v>0</v>
      </c>
      <c r="I14" s="124"/>
      <c r="J14" s="124"/>
      <c r="K14" s="125"/>
    </row>
    <row r="15" spans="1:11" ht="25.9" customHeight="1" x14ac:dyDescent="0.25">
      <c r="A15" s="127">
        <v>6</v>
      </c>
      <c r="B15" s="128" t="s">
        <v>239</v>
      </c>
      <c r="C15" s="68">
        <f t="shared" si="2"/>
        <v>93054713</v>
      </c>
      <c r="D15" s="68"/>
      <c r="E15" s="68">
        <v>93054713</v>
      </c>
      <c r="F15" s="68"/>
      <c r="G15" s="68"/>
      <c r="H15" s="123">
        <f t="shared" si="1"/>
        <v>0</v>
      </c>
      <c r="I15" s="124"/>
      <c r="J15" s="124"/>
      <c r="K15" s="125"/>
    </row>
    <row r="16" spans="1:11" ht="25.9" customHeight="1" x14ac:dyDescent="0.25">
      <c r="A16" s="127">
        <v>7</v>
      </c>
      <c r="B16" s="128" t="s">
        <v>240</v>
      </c>
      <c r="C16" s="68">
        <f t="shared" si="2"/>
        <v>348841.25</v>
      </c>
      <c r="D16" s="68"/>
      <c r="E16" s="68">
        <v>348841.25</v>
      </c>
      <c r="F16" s="68"/>
      <c r="G16" s="68"/>
      <c r="H16" s="123">
        <f t="shared" si="1"/>
        <v>0</v>
      </c>
      <c r="I16" s="124"/>
      <c r="J16" s="124"/>
      <c r="K16" s="125"/>
    </row>
    <row r="17" spans="1:11" ht="25.9" customHeight="1" x14ac:dyDescent="0.25">
      <c r="A17" s="127">
        <v>8</v>
      </c>
      <c r="B17" s="128" t="s">
        <v>241</v>
      </c>
      <c r="C17" s="68">
        <f t="shared" si="2"/>
        <v>729422.69</v>
      </c>
      <c r="D17" s="68"/>
      <c r="E17" s="68">
        <v>729422.69</v>
      </c>
      <c r="F17" s="68"/>
      <c r="G17" s="68"/>
      <c r="H17" s="123">
        <f t="shared" si="1"/>
        <v>0</v>
      </c>
      <c r="I17" s="124"/>
      <c r="J17" s="124"/>
      <c r="K17" s="125"/>
    </row>
    <row r="18" spans="1:11" ht="25.9" customHeight="1" x14ac:dyDescent="0.25">
      <c r="A18" s="127">
        <v>9</v>
      </c>
      <c r="B18" s="128" t="s">
        <v>242</v>
      </c>
      <c r="C18" s="68">
        <f t="shared" si="2"/>
        <v>9644800</v>
      </c>
      <c r="D18" s="68"/>
      <c r="E18" s="68">
        <v>9644800</v>
      </c>
      <c r="F18" s="68"/>
      <c r="G18" s="68"/>
      <c r="H18" s="123">
        <f t="shared" si="1"/>
        <v>0</v>
      </c>
      <c r="I18" s="124"/>
      <c r="J18" s="124"/>
      <c r="K18" s="125"/>
    </row>
    <row r="19" spans="1:11" ht="31.5" customHeight="1" x14ac:dyDescent="0.25">
      <c r="A19" s="127">
        <v>10</v>
      </c>
      <c r="B19" s="128" t="s">
        <v>243</v>
      </c>
      <c r="C19" s="68">
        <f t="shared" si="2"/>
        <v>718658.8753999999</v>
      </c>
      <c r="D19" s="68"/>
      <c r="E19" s="68">
        <v>718658.8753999999</v>
      </c>
      <c r="F19" s="68"/>
      <c r="G19" s="68"/>
      <c r="H19" s="123">
        <f t="shared" si="1"/>
        <v>0</v>
      </c>
      <c r="I19" s="124"/>
      <c r="J19" s="124"/>
      <c r="K19" s="125"/>
    </row>
    <row r="20" spans="1:11" ht="25.9" customHeight="1" x14ac:dyDescent="0.25">
      <c r="A20" s="127">
        <v>11</v>
      </c>
      <c r="B20" s="128" t="s">
        <v>244</v>
      </c>
      <c r="C20" s="68">
        <f t="shared" si="2"/>
        <v>1024933.33</v>
      </c>
      <c r="D20" s="68"/>
      <c r="E20" s="68">
        <v>1024933.33</v>
      </c>
      <c r="F20" s="68"/>
      <c r="G20" s="68"/>
      <c r="H20" s="123">
        <f t="shared" si="1"/>
        <v>0</v>
      </c>
      <c r="I20" s="124"/>
      <c r="J20" s="124"/>
      <c r="K20" s="125"/>
    </row>
    <row r="21" spans="1:11" ht="25.9" customHeight="1" x14ac:dyDescent="0.25">
      <c r="A21" s="127">
        <v>12</v>
      </c>
      <c r="B21" s="128" t="s">
        <v>245</v>
      </c>
      <c r="C21" s="68">
        <f t="shared" si="2"/>
        <v>394872.53</v>
      </c>
      <c r="D21" s="68"/>
      <c r="E21" s="68">
        <v>394872.53</v>
      </c>
      <c r="F21" s="68"/>
      <c r="G21" s="68"/>
      <c r="H21" s="123">
        <f t="shared" si="1"/>
        <v>0</v>
      </c>
      <c r="I21" s="124"/>
      <c r="J21" s="124"/>
      <c r="K21" s="125"/>
    </row>
    <row r="22" spans="1:11" ht="25.9" customHeight="1" x14ac:dyDescent="0.25">
      <c r="A22" s="127">
        <v>13</v>
      </c>
      <c r="B22" s="128" t="s">
        <v>246</v>
      </c>
      <c r="C22" s="68">
        <f t="shared" si="2"/>
        <v>850171.08</v>
      </c>
      <c r="D22" s="68"/>
      <c r="E22" s="68">
        <v>850171.08</v>
      </c>
      <c r="F22" s="68"/>
      <c r="G22" s="68"/>
      <c r="H22" s="123">
        <f t="shared" si="1"/>
        <v>0</v>
      </c>
      <c r="I22" s="124"/>
      <c r="J22" s="124"/>
      <c r="K22" s="125"/>
    </row>
    <row r="23" spans="1:11" ht="25.9" customHeight="1" x14ac:dyDescent="0.25">
      <c r="A23" s="127">
        <v>14</v>
      </c>
      <c r="B23" s="128" t="s">
        <v>247</v>
      </c>
      <c r="C23" s="68">
        <f t="shared" si="2"/>
        <v>352252.18</v>
      </c>
      <c r="D23" s="68"/>
      <c r="E23" s="68">
        <v>352252.18</v>
      </c>
      <c r="F23" s="68"/>
      <c r="G23" s="68"/>
      <c r="H23" s="123">
        <f t="shared" si="1"/>
        <v>0</v>
      </c>
      <c r="I23" s="124"/>
      <c r="J23" s="124"/>
      <c r="K23" s="125"/>
    </row>
    <row r="24" spans="1:11" ht="25.9" customHeight="1" x14ac:dyDescent="0.25">
      <c r="A24" s="127">
        <v>15</v>
      </c>
      <c r="B24" s="128" t="s">
        <v>248</v>
      </c>
      <c r="C24" s="68">
        <f t="shared" si="2"/>
        <v>299369.2</v>
      </c>
      <c r="D24" s="68"/>
      <c r="E24" s="68">
        <v>299369.2</v>
      </c>
      <c r="F24" s="68"/>
      <c r="G24" s="68"/>
      <c r="H24" s="123">
        <f t="shared" si="1"/>
        <v>0</v>
      </c>
      <c r="I24" s="124"/>
      <c r="J24" s="124"/>
      <c r="K24" s="125"/>
    </row>
    <row r="25" spans="1:11" ht="25.9" customHeight="1" x14ac:dyDescent="0.25">
      <c r="A25" s="127">
        <v>16</v>
      </c>
      <c r="B25" s="128" t="s">
        <v>249</v>
      </c>
      <c r="C25" s="68">
        <f t="shared" si="2"/>
        <v>2562014.84</v>
      </c>
      <c r="D25" s="68"/>
      <c r="E25" s="68">
        <v>2562014.84</v>
      </c>
      <c r="F25" s="68"/>
      <c r="G25" s="68"/>
      <c r="H25" s="123">
        <f t="shared" si="1"/>
        <v>0</v>
      </c>
      <c r="I25" s="124"/>
      <c r="J25" s="124"/>
      <c r="K25" s="125"/>
    </row>
    <row r="26" spans="1:11" ht="25.9" customHeight="1" x14ac:dyDescent="0.25">
      <c r="A26" s="127">
        <v>17</v>
      </c>
      <c r="B26" s="128" t="s">
        <v>350</v>
      </c>
      <c r="C26" s="68">
        <f t="shared" si="2"/>
        <v>374482.68</v>
      </c>
      <c r="D26" s="68"/>
      <c r="E26" s="68">
        <v>374482.68</v>
      </c>
      <c r="F26" s="68"/>
      <c r="G26" s="68"/>
      <c r="H26" s="123">
        <f t="shared" si="1"/>
        <v>0</v>
      </c>
      <c r="I26" s="124"/>
      <c r="J26" s="124"/>
      <c r="K26" s="125"/>
    </row>
    <row r="27" spans="1:11" ht="25.9" customHeight="1" x14ac:dyDescent="0.25">
      <c r="A27" s="127">
        <v>18</v>
      </c>
      <c r="B27" s="128" t="s">
        <v>250</v>
      </c>
      <c r="C27" s="68">
        <f t="shared" si="2"/>
        <v>302000</v>
      </c>
      <c r="D27" s="68"/>
      <c r="E27" s="68">
        <v>302000</v>
      </c>
      <c r="F27" s="68"/>
      <c r="G27" s="68"/>
      <c r="H27" s="123">
        <f t="shared" si="1"/>
        <v>0</v>
      </c>
      <c r="I27" s="124"/>
      <c r="J27" s="124"/>
      <c r="K27" s="125"/>
    </row>
    <row r="28" spans="1:11" ht="27" customHeight="1" x14ac:dyDescent="0.25">
      <c r="A28" s="127">
        <v>19</v>
      </c>
      <c r="B28" s="129" t="s">
        <v>351</v>
      </c>
      <c r="C28" s="68">
        <f t="shared" si="2"/>
        <v>1388000</v>
      </c>
      <c r="D28" s="68"/>
      <c r="E28" s="68">
        <v>1388000</v>
      </c>
      <c r="F28" s="68"/>
      <c r="G28" s="68"/>
      <c r="H28" s="123">
        <f t="shared" si="1"/>
        <v>0</v>
      </c>
      <c r="I28" s="124"/>
      <c r="J28" s="124"/>
      <c r="K28" s="125"/>
    </row>
    <row r="29" spans="1:11" ht="50.25" customHeight="1" x14ac:dyDescent="0.25">
      <c r="A29" s="127">
        <v>20</v>
      </c>
      <c r="B29" s="129" t="s">
        <v>352</v>
      </c>
      <c r="C29" s="68">
        <f t="shared" si="2"/>
        <v>150000</v>
      </c>
      <c r="D29" s="68"/>
      <c r="E29" s="68">
        <v>150000</v>
      </c>
      <c r="F29" s="68"/>
      <c r="G29" s="68"/>
      <c r="H29" s="123">
        <f t="shared" si="1"/>
        <v>0</v>
      </c>
      <c r="I29" s="124"/>
      <c r="J29" s="124"/>
      <c r="K29" s="125"/>
    </row>
    <row r="30" spans="1:11" ht="51.75" customHeight="1" x14ac:dyDescent="0.25">
      <c r="A30" s="127">
        <v>21</v>
      </c>
      <c r="B30" s="129" t="s">
        <v>353</v>
      </c>
      <c r="C30" s="68">
        <f>SUM(C31:C47)</f>
        <v>29141285</v>
      </c>
      <c r="D30" s="68">
        <f t="shared" ref="D30:K30" si="3">SUM(D31:D47)</f>
        <v>3400000</v>
      </c>
      <c r="E30" s="68">
        <f t="shared" si="3"/>
        <v>15664491</v>
      </c>
      <c r="F30" s="68">
        <f t="shared" si="3"/>
        <v>2688794</v>
      </c>
      <c r="G30" s="68">
        <f t="shared" si="3"/>
        <v>0</v>
      </c>
      <c r="H30" s="68">
        <f t="shared" si="3"/>
        <v>7388000</v>
      </c>
      <c r="I30" s="68">
        <f t="shared" si="3"/>
        <v>0</v>
      </c>
      <c r="J30" s="68">
        <f t="shared" si="3"/>
        <v>7388000</v>
      </c>
      <c r="K30" s="68">
        <f t="shared" si="3"/>
        <v>0</v>
      </c>
    </row>
    <row r="31" spans="1:11" ht="48" customHeight="1" x14ac:dyDescent="0.25">
      <c r="A31" s="127" t="s">
        <v>10</v>
      </c>
      <c r="B31" s="130" t="s">
        <v>251</v>
      </c>
      <c r="C31" s="68">
        <f t="shared" si="2"/>
        <v>713181</v>
      </c>
      <c r="D31" s="68"/>
      <c r="E31" s="68">
        <v>713181</v>
      </c>
      <c r="F31" s="68"/>
      <c r="G31" s="68"/>
      <c r="H31" s="123">
        <f t="shared" si="1"/>
        <v>0</v>
      </c>
      <c r="I31" s="124"/>
      <c r="J31" s="124"/>
      <c r="K31" s="125"/>
    </row>
    <row r="32" spans="1:11" ht="27" customHeight="1" x14ac:dyDescent="0.25">
      <c r="A32" s="127" t="s">
        <v>10</v>
      </c>
      <c r="B32" s="131" t="s">
        <v>354</v>
      </c>
      <c r="C32" s="68">
        <f t="shared" si="2"/>
        <v>2000000</v>
      </c>
      <c r="D32" s="68"/>
      <c r="E32" s="68">
        <v>2000000</v>
      </c>
      <c r="F32" s="68"/>
      <c r="G32" s="68"/>
      <c r="H32" s="123">
        <f t="shared" si="1"/>
        <v>0</v>
      </c>
      <c r="I32" s="124"/>
      <c r="J32" s="124"/>
      <c r="K32" s="125"/>
    </row>
    <row r="33" spans="1:11" ht="30.75" customHeight="1" x14ac:dyDescent="0.25">
      <c r="A33" s="127" t="s">
        <v>10</v>
      </c>
      <c r="B33" s="131" t="s">
        <v>355</v>
      </c>
      <c r="C33" s="68">
        <f t="shared" si="2"/>
        <v>1395000</v>
      </c>
      <c r="D33" s="68"/>
      <c r="E33" s="68">
        <v>1395000</v>
      </c>
      <c r="F33" s="68"/>
      <c r="G33" s="68"/>
      <c r="H33" s="123">
        <f t="shared" si="1"/>
        <v>0</v>
      </c>
      <c r="I33" s="124"/>
      <c r="J33" s="124"/>
      <c r="K33" s="125"/>
    </row>
    <row r="34" spans="1:11" ht="54.75" customHeight="1" x14ac:dyDescent="0.25">
      <c r="A34" s="127" t="s">
        <v>10</v>
      </c>
      <c r="B34" s="132" t="s">
        <v>356</v>
      </c>
      <c r="C34" s="68">
        <f t="shared" si="2"/>
        <v>1513310</v>
      </c>
      <c r="D34" s="68"/>
      <c r="E34" s="68">
        <v>1513310</v>
      </c>
      <c r="F34" s="68"/>
      <c r="G34" s="68"/>
      <c r="H34" s="123">
        <f t="shared" si="1"/>
        <v>0</v>
      </c>
      <c r="I34" s="124"/>
      <c r="J34" s="124"/>
      <c r="K34" s="125"/>
    </row>
    <row r="35" spans="1:11" ht="33.75" customHeight="1" x14ac:dyDescent="0.25">
      <c r="A35" s="127" t="s">
        <v>10</v>
      </c>
      <c r="B35" s="128" t="s">
        <v>210</v>
      </c>
      <c r="C35" s="68">
        <f t="shared" si="2"/>
        <v>1500000</v>
      </c>
      <c r="D35" s="68"/>
      <c r="E35" s="68">
        <v>1500000</v>
      </c>
      <c r="F35" s="68"/>
      <c r="G35" s="68"/>
      <c r="H35" s="123">
        <f t="shared" si="1"/>
        <v>0</v>
      </c>
      <c r="I35" s="124"/>
      <c r="J35" s="124"/>
      <c r="K35" s="125"/>
    </row>
    <row r="36" spans="1:11" ht="52.5" customHeight="1" x14ac:dyDescent="0.25">
      <c r="A36" s="127" t="s">
        <v>10</v>
      </c>
      <c r="B36" s="129" t="s">
        <v>252</v>
      </c>
      <c r="C36" s="68">
        <f t="shared" si="2"/>
        <v>647000</v>
      </c>
      <c r="D36" s="68"/>
      <c r="E36" s="68">
        <v>647000</v>
      </c>
      <c r="F36" s="68"/>
      <c r="G36" s="68"/>
      <c r="H36" s="123">
        <f t="shared" si="1"/>
        <v>0</v>
      </c>
      <c r="I36" s="124"/>
      <c r="J36" s="124"/>
      <c r="K36" s="125"/>
    </row>
    <row r="37" spans="1:11" ht="52.15" customHeight="1" x14ac:dyDescent="0.25">
      <c r="A37" s="127" t="s">
        <v>10</v>
      </c>
      <c r="B37" s="129" t="s">
        <v>263</v>
      </c>
      <c r="C37" s="68">
        <f t="shared" si="2"/>
        <v>2000000</v>
      </c>
      <c r="D37" s="68"/>
      <c r="E37" s="68">
        <v>2000000</v>
      </c>
      <c r="F37" s="68"/>
      <c r="G37" s="68"/>
      <c r="H37" s="123">
        <f t="shared" si="1"/>
        <v>0</v>
      </c>
      <c r="I37" s="124"/>
      <c r="J37" s="124"/>
      <c r="K37" s="125"/>
    </row>
    <row r="38" spans="1:11" ht="28.5" customHeight="1" x14ac:dyDescent="0.25">
      <c r="A38" s="127" t="s">
        <v>10</v>
      </c>
      <c r="B38" s="28" t="s">
        <v>227</v>
      </c>
      <c r="C38" s="68">
        <f t="shared" si="2"/>
        <v>856000</v>
      </c>
      <c r="D38" s="68"/>
      <c r="E38" s="68">
        <v>856000</v>
      </c>
      <c r="F38" s="68"/>
      <c r="G38" s="68"/>
      <c r="H38" s="123">
        <f t="shared" si="1"/>
        <v>0</v>
      </c>
      <c r="I38" s="124"/>
      <c r="J38" s="124"/>
      <c r="K38" s="125"/>
    </row>
    <row r="39" spans="1:11" ht="48" customHeight="1" x14ac:dyDescent="0.25">
      <c r="A39" s="127" t="s">
        <v>10</v>
      </c>
      <c r="B39" s="28" t="s">
        <v>357</v>
      </c>
      <c r="C39" s="68">
        <f t="shared" si="2"/>
        <v>1500000</v>
      </c>
      <c r="D39" s="68"/>
      <c r="E39" s="68">
        <v>1500000</v>
      </c>
      <c r="F39" s="68"/>
      <c r="G39" s="68"/>
      <c r="H39" s="123">
        <f t="shared" si="1"/>
        <v>0</v>
      </c>
      <c r="I39" s="124"/>
      <c r="J39" s="124"/>
      <c r="K39" s="125"/>
    </row>
    <row r="40" spans="1:11" ht="34.9" customHeight="1" x14ac:dyDescent="0.25">
      <c r="A40" s="127" t="s">
        <v>10</v>
      </c>
      <c r="B40" s="28" t="s">
        <v>358</v>
      </c>
      <c r="C40" s="68">
        <f t="shared" si="2"/>
        <v>240000</v>
      </c>
      <c r="D40" s="68"/>
      <c r="E40" s="68">
        <v>240000</v>
      </c>
      <c r="F40" s="68"/>
      <c r="G40" s="68"/>
      <c r="H40" s="123">
        <f t="shared" si="1"/>
        <v>0</v>
      </c>
      <c r="I40" s="124"/>
      <c r="J40" s="124"/>
      <c r="K40" s="125"/>
    </row>
    <row r="41" spans="1:11" ht="34.9" customHeight="1" x14ac:dyDescent="0.25">
      <c r="A41" s="127" t="s">
        <v>10</v>
      </c>
      <c r="B41" s="28" t="s">
        <v>359</v>
      </c>
      <c r="C41" s="68">
        <f t="shared" si="2"/>
        <v>2000000</v>
      </c>
      <c r="D41" s="68"/>
      <c r="E41" s="68">
        <v>2000000</v>
      </c>
      <c r="F41" s="68"/>
      <c r="G41" s="68"/>
      <c r="H41" s="123">
        <f t="shared" si="1"/>
        <v>0</v>
      </c>
      <c r="I41" s="124"/>
      <c r="J41" s="124"/>
      <c r="K41" s="125"/>
    </row>
    <row r="42" spans="1:11" ht="27" customHeight="1" x14ac:dyDescent="0.25">
      <c r="A42" s="127" t="s">
        <v>10</v>
      </c>
      <c r="B42" s="28" t="s">
        <v>360</v>
      </c>
      <c r="C42" s="68">
        <f t="shared" si="2"/>
        <v>1000000</v>
      </c>
      <c r="D42" s="68"/>
      <c r="E42" s="68">
        <v>1000000</v>
      </c>
      <c r="F42" s="68"/>
      <c r="G42" s="68"/>
      <c r="H42" s="123">
        <f t="shared" si="1"/>
        <v>0</v>
      </c>
      <c r="I42" s="124"/>
      <c r="J42" s="124"/>
      <c r="K42" s="125"/>
    </row>
    <row r="43" spans="1:11" ht="34.9" customHeight="1" x14ac:dyDescent="0.25">
      <c r="A43" s="127" t="s">
        <v>10</v>
      </c>
      <c r="B43" s="28" t="s">
        <v>361</v>
      </c>
      <c r="C43" s="68">
        <f t="shared" si="2"/>
        <v>300000</v>
      </c>
      <c r="D43" s="68"/>
      <c r="E43" s="68">
        <v>300000</v>
      </c>
      <c r="F43" s="68"/>
      <c r="G43" s="68"/>
      <c r="H43" s="123">
        <f t="shared" si="1"/>
        <v>0</v>
      </c>
      <c r="I43" s="124"/>
      <c r="J43" s="124"/>
      <c r="K43" s="125"/>
    </row>
    <row r="44" spans="1:11" ht="34.9" customHeight="1" x14ac:dyDescent="0.25">
      <c r="A44" s="133" t="s">
        <v>10</v>
      </c>
      <c r="B44" s="67" t="s">
        <v>362</v>
      </c>
      <c r="C44" s="68">
        <f t="shared" si="2"/>
        <v>1812000</v>
      </c>
      <c r="D44" s="68"/>
      <c r="E44" s="68"/>
      <c r="F44" s="68"/>
      <c r="G44" s="68"/>
      <c r="H44" s="68">
        <f t="shared" si="1"/>
        <v>1812000</v>
      </c>
      <c r="I44" s="124"/>
      <c r="J44" s="68">
        <v>1812000</v>
      </c>
      <c r="K44" s="125"/>
    </row>
    <row r="45" spans="1:11" ht="34.9" customHeight="1" x14ac:dyDescent="0.25">
      <c r="A45" s="133" t="s">
        <v>10</v>
      </c>
      <c r="B45" s="67" t="s">
        <v>363</v>
      </c>
      <c r="C45" s="68">
        <f t="shared" si="2"/>
        <v>5576000</v>
      </c>
      <c r="D45" s="68"/>
      <c r="E45" s="68"/>
      <c r="F45" s="68"/>
      <c r="G45" s="68"/>
      <c r="H45" s="68">
        <f t="shared" si="1"/>
        <v>5576000</v>
      </c>
      <c r="I45" s="124"/>
      <c r="J45" s="68">
        <v>5576000</v>
      </c>
      <c r="K45" s="125"/>
    </row>
    <row r="46" spans="1:11" ht="34.9" customHeight="1" x14ac:dyDescent="0.25">
      <c r="A46" s="133" t="s">
        <v>10</v>
      </c>
      <c r="B46" s="56" t="s">
        <v>364</v>
      </c>
      <c r="C46" s="68">
        <f>SUM(D46:G46)</f>
        <v>3400000</v>
      </c>
      <c r="D46" s="68">
        <v>3400000</v>
      </c>
      <c r="E46" s="68"/>
      <c r="F46" s="68"/>
      <c r="G46" s="68"/>
      <c r="H46" s="124">
        <f t="shared" si="1"/>
        <v>0</v>
      </c>
      <c r="I46" s="124"/>
      <c r="J46" s="124"/>
      <c r="K46" s="125"/>
    </row>
    <row r="47" spans="1:11" ht="25.9" customHeight="1" x14ac:dyDescent="0.25">
      <c r="A47" s="133" t="s">
        <v>10</v>
      </c>
      <c r="B47" s="56" t="s">
        <v>365</v>
      </c>
      <c r="C47" s="68">
        <f>SUM(D47:G47)</f>
        <v>2688794</v>
      </c>
      <c r="D47" s="68"/>
      <c r="E47" s="68"/>
      <c r="F47" s="68">
        <v>2688794</v>
      </c>
      <c r="G47" s="68"/>
      <c r="H47" s="124">
        <f t="shared" si="1"/>
        <v>0</v>
      </c>
      <c r="I47" s="124"/>
      <c r="J47" s="124"/>
      <c r="K47" s="125"/>
    </row>
    <row r="48" spans="1:11" x14ac:dyDescent="0.25">
      <c r="A48" s="126"/>
    </row>
    <row r="51" spans="3:3" x14ac:dyDescent="0.25">
      <c r="C51" s="72"/>
    </row>
    <row r="55" spans="3:3" ht="25.9" customHeight="1" x14ac:dyDescent="0.25"/>
  </sheetData>
  <mergeCells count="15">
    <mergeCell ref="G6:G7"/>
    <mergeCell ref="H6:J6"/>
    <mergeCell ref="K6:K7"/>
    <mergeCell ref="A6:A7"/>
    <mergeCell ref="B6:B7"/>
    <mergeCell ref="C6:C7"/>
    <mergeCell ref="D6:D7"/>
    <mergeCell ref="E6:E7"/>
    <mergeCell ref="F6:F7"/>
    <mergeCell ref="A1:B1"/>
    <mergeCell ref="A3:K3"/>
    <mergeCell ref="A4:K4"/>
    <mergeCell ref="J5:K5"/>
    <mergeCell ref="A2:B2"/>
    <mergeCell ref="J1:K2"/>
  </mergeCells>
  <phoneticPr fontId="0" type="noConversion"/>
  <pageMargins left="0.47" right="0.19685039370078741" top="0.27559055118110237" bottom="0.23622047244094491" header="0.23622047244094491" footer="0.23622047244094491"/>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F10" workbookViewId="0">
      <selection activeCell="A7" sqref="A7:O15"/>
    </sheetView>
  </sheetViews>
  <sheetFormatPr defaultColWidth="8.85546875" defaultRowHeight="15" x14ac:dyDescent="0.25"/>
  <cols>
    <col min="1" max="1" width="4.85546875" style="73" customWidth="1"/>
    <col min="2" max="2" width="23.5703125" style="73" customWidth="1"/>
    <col min="3" max="3" width="9.7109375" style="73" customWidth="1"/>
    <col min="4" max="4" width="9" style="73" customWidth="1"/>
    <col min="5" max="6" width="8.85546875" style="73"/>
    <col min="7" max="7" width="8.5703125" style="73" customWidth="1"/>
    <col min="8" max="8" width="8.85546875" style="73"/>
    <col min="9" max="9" width="8.140625" style="73" customWidth="1"/>
    <col min="10" max="10" width="8.28515625" style="73" customWidth="1"/>
    <col min="11" max="11" width="8.85546875" style="73"/>
    <col min="12" max="12" width="8.5703125" style="73" customWidth="1"/>
    <col min="13" max="13" width="10" style="73" customWidth="1"/>
    <col min="14" max="14" width="10.42578125" style="73" customWidth="1"/>
    <col min="15" max="16384" width="8.85546875" style="73"/>
  </cols>
  <sheetData>
    <row r="1" spans="1:18" ht="22.15" customHeight="1" x14ac:dyDescent="0.25">
      <c r="A1" s="248" t="s">
        <v>288</v>
      </c>
      <c r="B1" s="248"/>
      <c r="C1" s="150"/>
      <c r="N1" s="220" t="s">
        <v>102</v>
      </c>
      <c r="O1" s="220"/>
    </row>
    <row r="2" spans="1:18" ht="14.45" customHeight="1" x14ac:dyDescent="0.25">
      <c r="A2" s="247" t="s">
        <v>178</v>
      </c>
      <c r="B2" s="247"/>
      <c r="N2" s="138"/>
      <c r="O2" s="138"/>
    </row>
    <row r="3" spans="1:18" ht="26.45" customHeight="1" x14ac:dyDescent="0.25">
      <c r="A3" s="84"/>
      <c r="B3" s="84"/>
      <c r="O3" s="61"/>
    </row>
    <row r="4" spans="1:18" ht="24.75" customHeight="1" x14ac:dyDescent="0.25">
      <c r="A4" s="245" t="s">
        <v>367</v>
      </c>
      <c r="B4" s="245"/>
      <c r="C4" s="245"/>
      <c r="D4" s="245"/>
      <c r="E4" s="245"/>
      <c r="F4" s="245"/>
      <c r="G4" s="245"/>
      <c r="H4" s="245"/>
      <c r="I4" s="245"/>
      <c r="J4" s="245"/>
      <c r="K4" s="245"/>
      <c r="L4" s="245"/>
      <c r="M4" s="245"/>
      <c r="N4" s="245"/>
      <c r="O4" s="245"/>
    </row>
    <row r="5" spans="1:18" ht="18.75" customHeight="1" x14ac:dyDescent="0.25">
      <c r="A5" s="239" t="s">
        <v>458</v>
      </c>
      <c r="B5" s="239"/>
      <c r="C5" s="239"/>
      <c r="D5" s="239"/>
      <c r="E5" s="239"/>
      <c r="F5" s="239"/>
      <c r="G5" s="239"/>
      <c r="H5" s="239"/>
      <c r="I5" s="239"/>
      <c r="J5" s="239"/>
      <c r="K5" s="239"/>
      <c r="L5" s="239"/>
      <c r="M5" s="239"/>
      <c r="N5" s="239"/>
      <c r="O5" s="239"/>
    </row>
    <row r="6" spans="1:18" ht="28.9" customHeight="1" x14ac:dyDescent="0.25">
      <c r="A6" s="110"/>
      <c r="N6" s="246" t="s">
        <v>2</v>
      </c>
      <c r="O6" s="246"/>
    </row>
    <row r="7" spans="1:18" ht="23.45" customHeight="1" x14ac:dyDescent="0.25">
      <c r="A7" s="244" t="s">
        <v>3</v>
      </c>
      <c r="B7" s="244" t="s">
        <v>87</v>
      </c>
      <c r="C7" s="244" t="s">
        <v>95</v>
      </c>
      <c r="D7" s="244" t="s">
        <v>103</v>
      </c>
      <c r="E7" s="244"/>
      <c r="F7" s="244"/>
      <c r="G7" s="244"/>
      <c r="H7" s="244"/>
      <c r="I7" s="244"/>
      <c r="J7" s="244"/>
      <c r="K7" s="244"/>
      <c r="L7" s="244"/>
      <c r="M7" s="244"/>
      <c r="N7" s="244"/>
      <c r="O7" s="244"/>
      <c r="P7" s="5"/>
      <c r="Q7" s="5"/>
      <c r="R7" s="5"/>
    </row>
    <row r="8" spans="1:18" ht="23.45" customHeight="1" x14ac:dyDescent="0.25">
      <c r="A8" s="244"/>
      <c r="B8" s="244"/>
      <c r="C8" s="244"/>
      <c r="D8" s="244" t="s">
        <v>104</v>
      </c>
      <c r="E8" s="244" t="s">
        <v>105</v>
      </c>
      <c r="F8" s="244" t="s">
        <v>106</v>
      </c>
      <c r="G8" s="244" t="s">
        <v>107</v>
      </c>
      <c r="H8" s="244" t="s">
        <v>108</v>
      </c>
      <c r="I8" s="244" t="s">
        <v>109</v>
      </c>
      <c r="J8" s="244" t="s">
        <v>110</v>
      </c>
      <c r="K8" s="244" t="s">
        <v>111</v>
      </c>
      <c r="L8" s="244" t="s">
        <v>103</v>
      </c>
      <c r="M8" s="244"/>
      <c r="N8" s="244" t="s">
        <v>112</v>
      </c>
      <c r="O8" s="244" t="s">
        <v>113</v>
      </c>
      <c r="P8" s="5"/>
      <c r="Q8" s="5"/>
      <c r="R8" s="5"/>
    </row>
    <row r="9" spans="1:18" ht="110.25" customHeight="1" x14ac:dyDescent="0.25">
      <c r="A9" s="244"/>
      <c r="B9" s="244"/>
      <c r="C9" s="244"/>
      <c r="D9" s="244"/>
      <c r="E9" s="244"/>
      <c r="F9" s="244"/>
      <c r="G9" s="244"/>
      <c r="H9" s="244"/>
      <c r="I9" s="244"/>
      <c r="J9" s="244"/>
      <c r="K9" s="244"/>
      <c r="L9" s="41" t="s">
        <v>114</v>
      </c>
      <c r="M9" s="41" t="s">
        <v>115</v>
      </c>
      <c r="N9" s="244"/>
      <c r="O9" s="244"/>
      <c r="P9" s="5"/>
      <c r="Q9" s="5"/>
      <c r="R9" s="5"/>
    </row>
    <row r="10" spans="1:18" ht="17.45" customHeight="1" x14ac:dyDescent="0.25">
      <c r="A10" s="164" t="s">
        <v>5</v>
      </c>
      <c r="B10" s="164" t="s">
        <v>6</v>
      </c>
      <c r="C10" s="164">
        <v>1</v>
      </c>
      <c r="D10" s="164">
        <v>2</v>
      </c>
      <c r="E10" s="164">
        <v>3</v>
      </c>
      <c r="F10" s="164">
        <v>4</v>
      </c>
      <c r="G10" s="164">
        <v>5</v>
      </c>
      <c r="H10" s="164">
        <v>6</v>
      </c>
      <c r="I10" s="164">
        <v>7</v>
      </c>
      <c r="J10" s="164">
        <v>8</v>
      </c>
      <c r="K10" s="164">
        <v>9</v>
      </c>
      <c r="L10" s="164">
        <v>10</v>
      </c>
      <c r="M10" s="164">
        <v>11</v>
      </c>
      <c r="N10" s="164">
        <v>12</v>
      </c>
      <c r="O10" s="164">
        <v>13</v>
      </c>
      <c r="P10" s="5"/>
      <c r="Q10" s="5"/>
      <c r="R10" s="5"/>
    </row>
    <row r="11" spans="1:18" ht="25.5" customHeight="1" x14ac:dyDescent="0.25">
      <c r="A11" s="145"/>
      <c r="B11" s="145" t="s">
        <v>95</v>
      </c>
      <c r="C11" s="167">
        <f>C12+C13+C14+C15</f>
        <v>20808</v>
      </c>
      <c r="D11" s="167">
        <f t="shared" ref="D11:O11" si="0">D12+D13+D14+D15</f>
        <v>16080</v>
      </c>
      <c r="E11" s="167">
        <f t="shared" si="0"/>
        <v>0</v>
      </c>
      <c r="F11" s="167">
        <f t="shared" si="0"/>
        <v>940</v>
      </c>
      <c r="G11" s="167">
        <f t="shared" si="0"/>
        <v>0</v>
      </c>
      <c r="H11" s="167">
        <f t="shared" si="0"/>
        <v>391</v>
      </c>
      <c r="I11" s="167">
        <f t="shared" si="0"/>
        <v>0</v>
      </c>
      <c r="J11" s="167">
        <f t="shared" si="0"/>
        <v>0</v>
      </c>
      <c r="K11" s="167">
        <f t="shared" si="0"/>
        <v>1000</v>
      </c>
      <c r="L11" s="167">
        <f t="shared" si="0"/>
        <v>1000</v>
      </c>
      <c r="M11" s="167">
        <f t="shared" si="0"/>
        <v>0</v>
      </c>
      <c r="N11" s="167">
        <f t="shared" si="0"/>
        <v>2397</v>
      </c>
      <c r="O11" s="167">
        <f t="shared" si="0"/>
        <v>0</v>
      </c>
      <c r="P11" s="73" t="s">
        <v>376</v>
      </c>
      <c r="R11" s="5"/>
    </row>
    <row r="12" spans="1:18" ht="24" customHeight="1" x14ac:dyDescent="0.25">
      <c r="A12" s="168">
        <v>1</v>
      </c>
      <c r="B12" s="129" t="s">
        <v>377</v>
      </c>
      <c r="C12" s="169">
        <f>SUM(D12:K12)+N12+O12</f>
        <v>16829</v>
      </c>
      <c r="D12" s="169">
        <f>447+3242+1581+1679+2700+3928</f>
        <v>13577</v>
      </c>
      <c r="E12" s="169"/>
      <c r="F12" s="169">
        <f>148+92</f>
        <v>240</v>
      </c>
      <c r="G12" s="169"/>
      <c r="H12" s="169">
        <f>391</f>
        <v>391</v>
      </c>
      <c r="I12" s="169"/>
      <c r="J12" s="169"/>
      <c r="K12" s="169">
        <f>L12+M12</f>
        <v>224</v>
      </c>
      <c r="L12" s="169">
        <f>224</f>
        <v>224</v>
      </c>
      <c r="M12" s="169"/>
      <c r="N12" s="169">
        <f>325+288+349+386+350+352+347</f>
        <v>2397</v>
      </c>
      <c r="O12" s="169"/>
      <c r="R12" s="5"/>
    </row>
    <row r="13" spans="1:18" ht="24" customHeight="1" x14ac:dyDescent="0.25">
      <c r="A13" s="168">
        <v>2</v>
      </c>
      <c r="B13" s="129" t="s">
        <v>378</v>
      </c>
      <c r="C13" s="169">
        <f>SUM(D13:K13)+N13+O13</f>
        <v>776</v>
      </c>
      <c r="D13" s="169"/>
      <c r="E13" s="169"/>
      <c r="F13" s="169"/>
      <c r="G13" s="169"/>
      <c r="H13" s="169"/>
      <c r="I13" s="169"/>
      <c r="J13" s="169"/>
      <c r="K13" s="169">
        <f>L13+M13</f>
        <v>776</v>
      </c>
      <c r="L13" s="169">
        <v>776</v>
      </c>
      <c r="M13" s="169"/>
      <c r="N13" s="169"/>
      <c r="O13" s="169"/>
      <c r="R13" s="5"/>
    </row>
    <row r="14" spans="1:18" ht="24" customHeight="1" x14ac:dyDescent="0.25">
      <c r="A14" s="168">
        <v>3</v>
      </c>
      <c r="B14" s="129" t="s">
        <v>379</v>
      </c>
      <c r="C14" s="169">
        <f>SUM(D14:K14)+N14+O14</f>
        <v>2503</v>
      </c>
      <c r="D14" s="169">
        <f>923+1580</f>
        <v>2503</v>
      </c>
      <c r="E14" s="169"/>
      <c r="F14" s="169"/>
      <c r="G14" s="169"/>
      <c r="H14" s="169"/>
      <c r="I14" s="169"/>
      <c r="J14" s="169"/>
      <c r="K14" s="169">
        <f>L14+M14</f>
        <v>0</v>
      </c>
      <c r="L14" s="169"/>
      <c r="M14" s="169"/>
      <c r="N14" s="169"/>
      <c r="O14" s="169"/>
      <c r="P14" s="73" t="s">
        <v>380</v>
      </c>
      <c r="R14" s="5"/>
    </row>
    <row r="15" spans="1:18" ht="24" customHeight="1" x14ac:dyDescent="0.25">
      <c r="A15" s="168">
        <v>4</v>
      </c>
      <c r="B15" s="129" t="s">
        <v>381</v>
      </c>
      <c r="C15" s="169">
        <f>SUM(D15:K15)+N15+O15</f>
        <v>700</v>
      </c>
      <c r="D15" s="169"/>
      <c r="E15" s="169"/>
      <c r="F15" s="169">
        <f>700</f>
        <v>700</v>
      </c>
      <c r="G15" s="169"/>
      <c r="H15" s="169"/>
      <c r="I15" s="169"/>
      <c r="J15" s="169"/>
      <c r="K15" s="169"/>
      <c r="L15" s="169"/>
      <c r="M15" s="169"/>
      <c r="N15" s="169"/>
      <c r="O15" s="169"/>
      <c r="P15" s="73" t="s">
        <v>382</v>
      </c>
      <c r="R15" s="5"/>
    </row>
    <row r="16" spans="1:18" x14ac:dyDescent="0.25">
      <c r="A16" s="165"/>
      <c r="B16" s="166"/>
      <c r="C16" s="166"/>
      <c r="D16" s="166"/>
      <c r="E16" s="166"/>
      <c r="F16" s="166"/>
      <c r="G16" s="166"/>
      <c r="H16" s="166"/>
      <c r="I16" s="166"/>
      <c r="J16" s="166"/>
      <c r="K16" s="166"/>
      <c r="L16" s="166"/>
      <c r="M16" s="166"/>
      <c r="N16" s="166"/>
      <c r="O16" s="166"/>
      <c r="P16" s="5"/>
      <c r="Q16" s="5"/>
      <c r="R16" s="5"/>
    </row>
  </sheetData>
  <mergeCells count="21">
    <mergeCell ref="A7:A9"/>
    <mergeCell ref="B7:B9"/>
    <mergeCell ref="G8:G9"/>
    <mergeCell ref="N1:O1"/>
    <mergeCell ref="A4:O4"/>
    <mergeCell ref="A5:O5"/>
    <mergeCell ref="N6:O6"/>
    <mergeCell ref="A2:B2"/>
    <mergeCell ref="A1:B1"/>
    <mergeCell ref="N8:N9"/>
    <mergeCell ref="O8:O9"/>
    <mergeCell ref="L8:M8"/>
    <mergeCell ref="F8:F9"/>
    <mergeCell ref="I8:I9"/>
    <mergeCell ref="J8:J9"/>
    <mergeCell ref="C7:C9"/>
    <mergeCell ref="D8:D9"/>
    <mergeCell ref="E8:E9"/>
    <mergeCell ref="H8:H9"/>
    <mergeCell ref="K8:K9"/>
    <mergeCell ref="D7:O7"/>
  </mergeCells>
  <phoneticPr fontId="0" type="noConversion"/>
  <pageMargins left="0.44" right="0.27559055118110237" top="0.31496062992125984" bottom="0.19685039370078741" header="0.27559055118110237" footer="0.15748031496062992"/>
  <pageSetup paperSize="9"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44" workbookViewId="0">
      <selection activeCell="A7" sqref="A7:R46"/>
    </sheetView>
  </sheetViews>
  <sheetFormatPr defaultColWidth="8.85546875" defaultRowHeight="12.75" x14ac:dyDescent="0.2"/>
  <cols>
    <col min="1" max="1" width="4.7109375" style="134" customWidth="1"/>
    <col min="2" max="2" width="37.7109375" style="134" customWidth="1"/>
    <col min="3" max="3" width="13.5703125" style="134" customWidth="1"/>
    <col min="4" max="4" width="11.28515625" style="134" customWidth="1"/>
    <col min="5" max="5" width="8.85546875" style="134"/>
    <col min="6" max="6" width="10.85546875" style="134" customWidth="1"/>
    <col min="7" max="7" width="8.85546875" style="134" customWidth="1"/>
    <col min="8" max="8" width="9.140625" style="134" customWidth="1"/>
    <col min="9" max="9" width="9.5703125" style="134" customWidth="1"/>
    <col min="10" max="10" width="10" style="135" customWidth="1"/>
    <col min="11" max="11" width="9.5703125" style="135" customWidth="1"/>
    <col min="12" max="12" width="10.7109375" style="135" customWidth="1"/>
    <col min="13" max="13" width="11" style="135" customWidth="1"/>
    <col min="14" max="14" width="10.5703125" style="135" customWidth="1"/>
    <col min="15" max="15" width="9.7109375" style="135" customWidth="1"/>
    <col min="16" max="16" width="11.85546875" style="135" customWidth="1"/>
    <col min="17" max="17" width="10.140625" style="135" customWidth="1"/>
    <col min="18" max="18" width="10.28515625" style="135" customWidth="1"/>
    <col min="19" max="16384" width="8.85546875" style="134"/>
  </cols>
  <sheetData>
    <row r="1" spans="1:19" ht="15.6" customHeight="1" x14ac:dyDescent="0.25">
      <c r="A1" s="215" t="s">
        <v>287</v>
      </c>
      <c r="B1" s="215"/>
      <c r="P1" s="136"/>
      <c r="Q1" s="213" t="s">
        <v>298</v>
      </c>
      <c r="R1" s="213"/>
      <c r="S1" s="136"/>
    </row>
    <row r="2" spans="1:19" ht="15.75" x14ac:dyDescent="0.25">
      <c r="A2" s="218" t="s">
        <v>178</v>
      </c>
      <c r="B2" s="218"/>
      <c r="C2" s="137"/>
      <c r="D2" s="135"/>
      <c r="F2" s="135"/>
      <c r="Q2" s="138"/>
      <c r="R2" s="138"/>
    </row>
    <row r="3" spans="1:19" x14ac:dyDescent="0.2">
      <c r="A3" s="139"/>
      <c r="B3" s="139"/>
      <c r="Q3" s="140"/>
    </row>
    <row r="4" spans="1:19" ht="22.15" customHeight="1" x14ac:dyDescent="0.2">
      <c r="A4" s="251" t="s">
        <v>368</v>
      </c>
      <c r="B4" s="251"/>
      <c r="C4" s="251"/>
      <c r="D4" s="251"/>
      <c r="E4" s="251"/>
      <c r="F4" s="251"/>
      <c r="G4" s="251"/>
      <c r="H4" s="251"/>
      <c r="I4" s="251"/>
      <c r="J4" s="251"/>
      <c r="K4" s="251"/>
      <c r="L4" s="251"/>
      <c r="M4" s="251"/>
      <c r="N4" s="251"/>
      <c r="O4" s="251"/>
      <c r="P4" s="251"/>
      <c r="Q4" s="251"/>
      <c r="R4" s="251"/>
    </row>
    <row r="5" spans="1:19" ht="16.899999999999999" customHeight="1" x14ac:dyDescent="0.2">
      <c r="A5" s="252" t="s">
        <v>374</v>
      </c>
      <c r="B5" s="252"/>
      <c r="C5" s="252"/>
      <c r="D5" s="252"/>
      <c r="E5" s="252"/>
      <c r="F5" s="252"/>
      <c r="G5" s="252"/>
      <c r="H5" s="252"/>
      <c r="I5" s="252"/>
      <c r="J5" s="252"/>
      <c r="K5" s="252"/>
      <c r="L5" s="252"/>
      <c r="M5" s="252"/>
      <c r="N5" s="252"/>
      <c r="O5" s="252"/>
      <c r="P5" s="252"/>
      <c r="Q5" s="252"/>
      <c r="R5" s="252"/>
    </row>
    <row r="6" spans="1:19" ht="18.600000000000001" customHeight="1" x14ac:dyDescent="0.2">
      <c r="B6" s="135"/>
      <c r="C6" s="135"/>
      <c r="D6" s="135"/>
      <c r="P6" s="253" t="s">
        <v>255</v>
      </c>
      <c r="Q6" s="253"/>
      <c r="R6" s="253"/>
    </row>
    <row r="7" spans="1:19" ht="22.9" customHeight="1" x14ac:dyDescent="0.2">
      <c r="A7" s="249" t="s">
        <v>3</v>
      </c>
      <c r="B7" s="249" t="s">
        <v>256</v>
      </c>
      <c r="C7" s="249" t="s">
        <v>123</v>
      </c>
      <c r="D7" s="249" t="s">
        <v>67</v>
      </c>
      <c r="E7" s="249" t="s">
        <v>68</v>
      </c>
      <c r="F7" s="249" t="s">
        <v>257</v>
      </c>
      <c r="G7" s="249" t="s">
        <v>258</v>
      </c>
      <c r="H7" s="249" t="s">
        <v>78</v>
      </c>
      <c r="I7" s="249" t="s">
        <v>79</v>
      </c>
      <c r="J7" s="250" t="s">
        <v>80</v>
      </c>
      <c r="K7" s="250" t="s">
        <v>81</v>
      </c>
      <c r="L7" s="250" t="s">
        <v>82</v>
      </c>
      <c r="M7" s="250" t="s">
        <v>83</v>
      </c>
      <c r="N7" s="250" t="s">
        <v>134</v>
      </c>
      <c r="O7" s="250"/>
      <c r="P7" s="250" t="s">
        <v>84</v>
      </c>
      <c r="Q7" s="250" t="s">
        <v>85</v>
      </c>
      <c r="R7" s="250" t="s">
        <v>259</v>
      </c>
    </row>
    <row r="8" spans="1:19" ht="89.25" customHeight="1" x14ac:dyDescent="0.2">
      <c r="A8" s="249"/>
      <c r="B8" s="249"/>
      <c r="C8" s="249"/>
      <c r="D8" s="249"/>
      <c r="E8" s="249"/>
      <c r="F8" s="249"/>
      <c r="G8" s="249"/>
      <c r="H8" s="249"/>
      <c r="I8" s="249"/>
      <c r="J8" s="250"/>
      <c r="K8" s="250"/>
      <c r="L8" s="250"/>
      <c r="M8" s="250"/>
      <c r="N8" s="144" t="s">
        <v>260</v>
      </c>
      <c r="O8" s="144" t="s">
        <v>261</v>
      </c>
      <c r="P8" s="250"/>
      <c r="Q8" s="250"/>
      <c r="R8" s="250"/>
    </row>
    <row r="9" spans="1:19" ht="21" customHeight="1" x14ac:dyDescent="0.2">
      <c r="A9" s="142" t="s">
        <v>5</v>
      </c>
      <c r="B9" s="142" t="s">
        <v>6</v>
      </c>
      <c r="C9" s="142"/>
      <c r="D9" s="142">
        <v>2</v>
      </c>
      <c r="E9" s="142">
        <v>3</v>
      </c>
      <c r="F9" s="142">
        <v>4</v>
      </c>
      <c r="G9" s="142">
        <v>5</v>
      </c>
      <c r="H9" s="142">
        <v>6</v>
      </c>
      <c r="I9" s="142">
        <v>7</v>
      </c>
      <c r="J9" s="143">
        <v>8</v>
      </c>
      <c r="K9" s="143">
        <v>9</v>
      </c>
      <c r="L9" s="143">
        <v>10</v>
      </c>
      <c r="M9" s="143" t="s">
        <v>262</v>
      </c>
      <c r="N9" s="143">
        <v>12</v>
      </c>
      <c r="O9" s="143">
        <v>13</v>
      </c>
      <c r="P9" s="143">
        <v>14</v>
      </c>
      <c r="Q9" s="143">
        <v>15</v>
      </c>
      <c r="R9" s="143">
        <v>16</v>
      </c>
    </row>
    <row r="10" spans="1:19" ht="22.15" customHeight="1" x14ac:dyDescent="0.2">
      <c r="A10" s="145" t="s">
        <v>8</v>
      </c>
      <c r="B10" s="145" t="s">
        <v>95</v>
      </c>
      <c r="C10" s="146">
        <f t="shared" ref="C10:R10" si="0">SUM(C11:C31)</f>
        <v>147594326.20540002</v>
      </c>
      <c r="D10" s="146">
        <f t="shared" si="0"/>
        <v>93440002.180000007</v>
      </c>
      <c r="E10" s="146">
        <f t="shared" si="0"/>
        <v>0</v>
      </c>
      <c r="F10" s="146">
        <f t="shared" si="0"/>
        <v>1538000</v>
      </c>
      <c r="G10" s="146">
        <f t="shared" si="0"/>
        <v>302000</v>
      </c>
      <c r="H10" s="146">
        <f t="shared" si="0"/>
        <v>308000</v>
      </c>
      <c r="I10" s="146">
        <f t="shared" si="0"/>
        <v>597104.19999999995</v>
      </c>
      <c r="J10" s="146">
        <f t="shared" si="0"/>
        <v>394872.53</v>
      </c>
      <c r="K10" s="146">
        <f t="shared" si="0"/>
        <v>253066.88</v>
      </c>
      <c r="L10" s="146">
        <f t="shared" si="0"/>
        <v>4500000</v>
      </c>
      <c r="M10" s="146">
        <f t="shared" si="0"/>
        <v>11221181</v>
      </c>
      <c r="N10" s="146">
        <f t="shared" si="0"/>
        <v>300000</v>
      </c>
      <c r="O10" s="146">
        <f t="shared" si="0"/>
        <v>520000</v>
      </c>
      <c r="P10" s="146">
        <f t="shared" si="0"/>
        <v>24848099.415399998</v>
      </c>
      <c r="Q10" s="146">
        <f t="shared" si="0"/>
        <v>9395000</v>
      </c>
      <c r="R10" s="146">
        <f t="shared" si="0"/>
        <v>797000</v>
      </c>
    </row>
    <row r="11" spans="1:19" ht="22.15" customHeight="1" x14ac:dyDescent="0.2">
      <c r="A11" s="127">
        <v>1</v>
      </c>
      <c r="B11" s="128" t="s">
        <v>349</v>
      </c>
      <c r="C11" s="147">
        <f>SUM(D11:L11)+M11+P11+Q11+R11</f>
        <v>8190477.5999999996</v>
      </c>
      <c r="D11" s="147"/>
      <c r="E11" s="147"/>
      <c r="F11" s="147"/>
      <c r="G11" s="147"/>
      <c r="H11" s="147"/>
      <c r="I11" s="147"/>
      <c r="J11" s="147"/>
      <c r="K11" s="147"/>
      <c r="L11" s="147"/>
      <c r="M11" s="148">
        <f>N11+O11</f>
        <v>0</v>
      </c>
      <c r="N11" s="148"/>
      <c r="O11" s="147"/>
      <c r="P11" s="147">
        <f>8313217.6-122740</f>
        <v>8190477.5999999996</v>
      </c>
      <c r="Q11" s="147"/>
      <c r="R11" s="147"/>
    </row>
    <row r="12" spans="1:19" ht="22.15" customHeight="1" x14ac:dyDescent="0.2">
      <c r="A12" s="127">
        <v>2</v>
      </c>
      <c r="B12" s="128" t="s">
        <v>235</v>
      </c>
      <c r="C12" s="147">
        <f t="shared" ref="C12:C44" si="1">SUM(D12:L12)+M12+P12+Q12+R12</f>
        <v>1027269</v>
      </c>
      <c r="D12" s="147"/>
      <c r="E12" s="147"/>
      <c r="F12" s="147"/>
      <c r="G12" s="147"/>
      <c r="H12" s="147"/>
      <c r="I12" s="147"/>
      <c r="J12" s="147"/>
      <c r="K12" s="147"/>
      <c r="L12" s="147"/>
      <c r="M12" s="148">
        <f t="shared" ref="M12:M38" si="2">N12+O12</f>
        <v>520000</v>
      </c>
      <c r="N12" s="147"/>
      <c r="O12" s="147">
        <v>520000</v>
      </c>
      <c r="P12" s="147">
        <v>507269</v>
      </c>
      <c r="Q12" s="147"/>
      <c r="R12" s="147"/>
    </row>
    <row r="13" spans="1:19" ht="22.15" customHeight="1" x14ac:dyDescent="0.2">
      <c r="A13" s="127">
        <v>3</v>
      </c>
      <c r="B13" s="128" t="s">
        <v>236</v>
      </c>
      <c r="C13" s="147">
        <f t="shared" si="1"/>
        <v>390688.47</v>
      </c>
      <c r="D13" s="147"/>
      <c r="E13" s="147"/>
      <c r="F13" s="147"/>
      <c r="G13" s="147"/>
      <c r="H13" s="147"/>
      <c r="I13" s="147"/>
      <c r="J13" s="147"/>
      <c r="K13" s="147"/>
      <c r="L13" s="147"/>
      <c r="M13" s="148">
        <f t="shared" si="2"/>
        <v>0</v>
      </c>
      <c r="N13" s="147"/>
      <c r="O13" s="147"/>
      <c r="P13" s="147">
        <v>390688.47</v>
      </c>
      <c r="Q13" s="147"/>
      <c r="R13" s="147"/>
    </row>
    <row r="14" spans="1:19" ht="22.15" customHeight="1" x14ac:dyDescent="0.2">
      <c r="A14" s="127">
        <v>4</v>
      </c>
      <c r="B14" s="128" t="s">
        <v>237</v>
      </c>
      <c r="C14" s="147">
        <f t="shared" si="1"/>
        <v>1430734.48</v>
      </c>
      <c r="D14" s="147"/>
      <c r="E14" s="147"/>
      <c r="F14" s="147"/>
      <c r="G14" s="147"/>
      <c r="H14" s="147"/>
      <c r="I14" s="147"/>
      <c r="J14" s="147"/>
      <c r="K14" s="147"/>
      <c r="L14" s="147"/>
      <c r="M14" s="148">
        <f t="shared" si="2"/>
        <v>0</v>
      </c>
      <c r="N14" s="147"/>
      <c r="O14" s="147"/>
      <c r="P14" s="147">
        <v>1430734.48</v>
      </c>
      <c r="Q14" s="147"/>
      <c r="R14" s="147"/>
    </row>
    <row r="15" spans="1:19" ht="22.15" customHeight="1" x14ac:dyDescent="0.2">
      <c r="A15" s="127">
        <v>5</v>
      </c>
      <c r="B15" s="128" t="s">
        <v>238</v>
      </c>
      <c r="C15" s="147">
        <f t="shared" si="1"/>
        <v>1308134</v>
      </c>
      <c r="D15" s="147"/>
      <c r="E15" s="147"/>
      <c r="F15" s="147"/>
      <c r="G15" s="147"/>
      <c r="H15" s="147"/>
      <c r="I15" s="147"/>
      <c r="J15" s="147"/>
      <c r="K15" s="147"/>
      <c r="L15" s="147"/>
      <c r="M15" s="148">
        <f t="shared" si="2"/>
        <v>300000</v>
      </c>
      <c r="N15" s="147">
        <v>300000</v>
      </c>
      <c r="O15" s="147"/>
      <c r="P15" s="147">
        <f>628134+230000</f>
        <v>858134</v>
      </c>
      <c r="Q15" s="147"/>
      <c r="R15" s="147">
        <v>150000</v>
      </c>
    </row>
    <row r="16" spans="1:19" ht="22.15" customHeight="1" x14ac:dyDescent="0.2">
      <c r="A16" s="127">
        <v>6</v>
      </c>
      <c r="B16" s="128" t="s">
        <v>239</v>
      </c>
      <c r="C16" s="147">
        <f t="shared" si="1"/>
        <v>93054713</v>
      </c>
      <c r="D16" s="147">
        <v>91642750</v>
      </c>
      <c r="E16" s="147"/>
      <c r="F16" s="147"/>
      <c r="G16" s="147"/>
      <c r="H16" s="147"/>
      <c r="I16" s="147"/>
      <c r="J16" s="147"/>
      <c r="K16" s="147"/>
      <c r="L16" s="147"/>
      <c r="M16" s="148">
        <f t="shared" si="2"/>
        <v>0</v>
      </c>
      <c r="N16" s="147"/>
      <c r="O16" s="147"/>
      <c r="P16" s="147">
        <v>1411963</v>
      </c>
      <c r="Q16" s="147"/>
      <c r="R16" s="147"/>
    </row>
    <row r="17" spans="1:18" ht="22.15" customHeight="1" x14ac:dyDescent="0.25">
      <c r="A17" s="127">
        <v>7</v>
      </c>
      <c r="B17" s="128" t="s">
        <v>240</v>
      </c>
      <c r="C17" s="147">
        <f t="shared" si="1"/>
        <v>348841.25</v>
      </c>
      <c r="D17" s="147"/>
      <c r="E17" s="147"/>
      <c r="F17" s="147"/>
      <c r="G17" s="147"/>
      <c r="H17" s="147"/>
      <c r="I17" s="45"/>
      <c r="J17" s="147"/>
      <c r="K17" s="147"/>
      <c r="L17" s="147"/>
      <c r="M17" s="148">
        <f t="shared" si="2"/>
        <v>0</v>
      </c>
      <c r="N17" s="147"/>
      <c r="O17" s="147"/>
      <c r="P17" s="147">
        <v>348841.25</v>
      </c>
      <c r="Q17" s="147"/>
      <c r="R17" s="147"/>
    </row>
    <row r="18" spans="1:18" ht="22.15" customHeight="1" x14ac:dyDescent="0.2">
      <c r="A18" s="127">
        <v>8</v>
      </c>
      <c r="B18" s="128" t="s">
        <v>241</v>
      </c>
      <c r="C18" s="147">
        <f t="shared" si="1"/>
        <v>729422.69</v>
      </c>
      <c r="D18" s="147"/>
      <c r="E18" s="147"/>
      <c r="F18" s="147"/>
      <c r="G18" s="147"/>
      <c r="H18" s="147"/>
      <c r="I18" s="147"/>
      <c r="J18" s="147"/>
      <c r="K18" s="147"/>
      <c r="L18" s="147"/>
      <c r="M18" s="148">
        <f t="shared" si="2"/>
        <v>0</v>
      </c>
      <c r="N18" s="147"/>
      <c r="O18" s="147"/>
      <c r="P18" s="147">
        <v>729422.69</v>
      </c>
      <c r="Q18" s="147"/>
      <c r="R18" s="147"/>
    </row>
    <row r="19" spans="1:18" ht="22.15" customHeight="1" x14ac:dyDescent="0.2">
      <c r="A19" s="127">
        <v>9</v>
      </c>
      <c r="B19" s="128" t="s">
        <v>242</v>
      </c>
      <c r="C19" s="147">
        <f t="shared" si="1"/>
        <v>9644800</v>
      </c>
      <c r="D19" s="147">
        <v>50000</v>
      </c>
      <c r="E19" s="147"/>
      <c r="F19" s="147"/>
      <c r="G19" s="147"/>
      <c r="H19" s="147">
        <v>308000</v>
      </c>
      <c r="I19" s="147"/>
      <c r="J19" s="147"/>
      <c r="K19" s="147"/>
      <c r="L19" s="147"/>
      <c r="M19" s="148">
        <f t="shared" si="2"/>
        <v>0</v>
      </c>
      <c r="N19" s="147"/>
      <c r="O19" s="147"/>
      <c r="P19" s="147">
        <v>747800</v>
      </c>
      <c r="Q19" s="147">
        <v>8539000</v>
      </c>
      <c r="R19" s="147"/>
    </row>
    <row r="20" spans="1:18" ht="22.15" customHeight="1" x14ac:dyDescent="0.2">
      <c r="A20" s="127">
        <v>10</v>
      </c>
      <c r="B20" s="128" t="s">
        <v>243</v>
      </c>
      <c r="C20" s="147">
        <f t="shared" si="1"/>
        <v>718658.8753999999</v>
      </c>
      <c r="D20" s="147"/>
      <c r="E20" s="147"/>
      <c r="F20" s="147"/>
      <c r="G20" s="147"/>
      <c r="H20" s="147"/>
      <c r="I20" s="147"/>
      <c r="J20" s="147"/>
      <c r="K20" s="147"/>
      <c r="L20" s="147"/>
      <c r="M20" s="148">
        <f t="shared" si="2"/>
        <v>0</v>
      </c>
      <c r="N20" s="147"/>
      <c r="O20" s="147"/>
      <c r="P20" s="147">
        <v>718658.8753999999</v>
      </c>
      <c r="Q20" s="147"/>
      <c r="R20" s="147"/>
    </row>
    <row r="21" spans="1:18" ht="22.15" customHeight="1" x14ac:dyDescent="0.2">
      <c r="A21" s="127">
        <v>11</v>
      </c>
      <c r="B21" s="128" t="s">
        <v>244</v>
      </c>
      <c r="C21" s="147">
        <f t="shared" si="1"/>
        <v>1024933.33</v>
      </c>
      <c r="D21" s="147"/>
      <c r="E21" s="147"/>
      <c r="F21" s="147"/>
      <c r="G21" s="147"/>
      <c r="H21" s="147"/>
      <c r="I21" s="147"/>
      <c r="J21" s="147"/>
      <c r="K21" s="147"/>
      <c r="L21" s="147"/>
      <c r="M21" s="148">
        <f t="shared" si="2"/>
        <v>0</v>
      </c>
      <c r="N21" s="147"/>
      <c r="O21" s="147"/>
      <c r="P21" s="147">
        <v>1024933.33</v>
      </c>
      <c r="Q21" s="147"/>
      <c r="R21" s="147"/>
    </row>
    <row r="22" spans="1:18" ht="22.15" customHeight="1" x14ac:dyDescent="0.2">
      <c r="A22" s="127">
        <v>12</v>
      </c>
      <c r="B22" s="128" t="s">
        <v>245</v>
      </c>
      <c r="C22" s="147">
        <f t="shared" si="1"/>
        <v>394872.53</v>
      </c>
      <c r="D22" s="147"/>
      <c r="E22" s="147"/>
      <c r="F22" s="147"/>
      <c r="G22" s="147"/>
      <c r="H22" s="147"/>
      <c r="I22" s="147"/>
      <c r="J22" s="147">
        <v>394872.53</v>
      </c>
      <c r="K22" s="147"/>
      <c r="L22" s="147"/>
      <c r="M22" s="148">
        <f t="shared" si="2"/>
        <v>0</v>
      </c>
      <c r="N22" s="147"/>
      <c r="O22" s="147"/>
      <c r="P22" s="147"/>
      <c r="Q22" s="147"/>
      <c r="R22" s="147"/>
    </row>
    <row r="23" spans="1:18" ht="22.15" customHeight="1" x14ac:dyDescent="0.2">
      <c r="A23" s="127">
        <v>13</v>
      </c>
      <c r="B23" s="128" t="s">
        <v>246</v>
      </c>
      <c r="C23" s="147">
        <f t="shared" si="1"/>
        <v>850171.08</v>
      </c>
      <c r="D23" s="147"/>
      <c r="E23" s="147"/>
      <c r="F23" s="147"/>
      <c r="G23" s="147"/>
      <c r="H23" s="147"/>
      <c r="I23" s="147">
        <v>597104.19999999995</v>
      </c>
      <c r="J23" s="147"/>
      <c r="K23" s="147">
        <v>253066.88</v>
      </c>
      <c r="L23" s="147"/>
      <c r="M23" s="148">
        <f t="shared" si="2"/>
        <v>0</v>
      </c>
      <c r="N23" s="147"/>
      <c r="O23" s="147"/>
      <c r="P23" s="147"/>
      <c r="Q23" s="147"/>
      <c r="R23" s="147"/>
    </row>
    <row r="24" spans="1:18" ht="22.15" customHeight="1" x14ac:dyDescent="0.2">
      <c r="A24" s="127">
        <v>14</v>
      </c>
      <c r="B24" s="128" t="s">
        <v>247</v>
      </c>
      <c r="C24" s="147">
        <f t="shared" si="1"/>
        <v>352252.18</v>
      </c>
      <c r="D24" s="147">
        <v>352252.18</v>
      </c>
      <c r="E24" s="147"/>
      <c r="F24" s="147"/>
      <c r="G24" s="147"/>
      <c r="H24" s="147"/>
      <c r="I24" s="147"/>
      <c r="J24" s="147"/>
      <c r="K24" s="147"/>
      <c r="L24" s="147"/>
      <c r="M24" s="148">
        <f t="shared" si="2"/>
        <v>0</v>
      </c>
      <c r="N24" s="147"/>
      <c r="O24" s="147"/>
      <c r="P24" s="147"/>
      <c r="Q24" s="147"/>
      <c r="R24" s="147"/>
    </row>
    <row r="25" spans="1:18" ht="22.15" customHeight="1" x14ac:dyDescent="0.2">
      <c r="A25" s="127">
        <v>15</v>
      </c>
      <c r="B25" s="128" t="s">
        <v>248</v>
      </c>
      <c r="C25" s="147">
        <f t="shared" si="1"/>
        <v>299369.2</v>
      </c>
      <c r="D25" s="147"/>
      <c r="E25" s="147"/>
      <c r="F25" s="147"/>
      <c r="G25" s="147"/>
      <c r="H25" s="147"/>
      <c r="I25" s="147"/>
      <c r="J25" s="147"/>
      <c r="K25" s="147"/>
      <c r="L25" s="147"/>
      <c r="M25" s="148">
        <f t="shared" si="2"/>
        <v>0</v>
      </c>
      <c r="N25" s="147"/>
      <c r="O25" s="147"/>
      <c r="P25" s="147">
        <v>299369.2</v>
      </c>
      <c r="Q25" s="147"/>
      <c r="R25" s="147"/>
    </row>
    <row r="26" spans="1:18" ht="22.15" customHeight="1" x14ac:dyDescent="0.2">
      <c r="A26" s="127">
        <v>16</v>
      </c>
      <c r="B26" s="128" t="s">
        <v>249</v>
      </c>
      <c r="C26" s="147">
        <f t="shared" si="1"/>
        <v>2562014.84</v>
      </c>
      <c r="D26" s="147"/>
      <c r="E26" s="147"/>
      <c r="F26" s="147"/>
      <c r="G26" s="147"/>
      <c r="H26" s="147"/>
      <c r="I26" s="147"/>
      <c r="J26" s="147"/>
      <c r="K26" s="147"/>
      <c r="L26" s="147"/>
      <c r="M26" s="148">
        <f t="shared" si="2"/>
        <v>0</v>
      </c>
      <c r="N26" s="147"/>
      <c r="O26" s="147"/>
      <c r="P26" s="147">
        <v>2562014.84</v>
      </c>
      <c r="Q26" s="147"/>
      <c r="R26" s="147"/>
    </row>
    <row r="27" spans="1:18" ht="22.15" customHeight="1" x14ac:dyDescent="0.2">
      <c r="A27" s="127">
        <v>17</v>
      </c>
      <c r="B27" s="128" t="s">
        <v>350</v>
      </c>
      <c r="C27" s="147">
        <f t="shared" si="1"/>
        <v>374482.68</v>
      </c>
      <c r="D27" s="147"/>
      <c r="E27" s="147"/>
      <c r="F27" s="147"/>
      <c r="G27" s="147"/>
      <c r="H27" s="147"/>
      <c r="I27" s="147"/>
      <c r="J27" s="147"/>
      <c r="K27" s="147"/>
      <c r="L27" s="147"/>
      <c r="M27" s="148"/>
      <c r="N27" s="147"/>
      <c r="O27" s="147"/>
      <c r="P27" s="147">
        <v>374482.68</v>
      </c>
      <c r="Q27" s="147"/>
      <c r="R27" s="147"/>
    </row>
    <row r="28" spans="1:18" ht="22.15" customHeight="1" x14ac:dyDescent="0.2">
      <c r="A28" s="127">
        <v>18</v>
      </c>
      <c r="B28" s="128" t="s">
        <v>250</v>
      </c>
      <c r="C28" s="147">
        <f t="shared" si="1"/>
        <v>302000</v>
      </c>
      <c r="D28" s="147"/>
      <c r="E28" s="147"/>
      <c r="F28" s="147"/>
      <c r="G28" s="147">
        <f>272000+30000</f>
        <v>302000</v>
      </c>
      <c r="H28" s="147"/>
      <c r="I28" s="147"/>
      <c r="J28" s="147"/>
      <c r="K28" s="147"/>
      <c r="L28" s="147"/>
      <c r="M28" s="148">
        <f t="shared" si="2"/>
        <v>0</v>
      </c>
      <c r="N28" s="147"/>
      <c r="O28" s="147"/>
      <c r="P28" s="147"/>
      <c r="Q28" s="147"/>
      <c r="R28" s="147"/>
    </row>
    <row r="29" spans="1:18" ht="22.15" customHeight="1" x14ac:dyDescent="0.2">
      <c r="A29" s="127">
        <v>19</v>
      </c>
      <c r="B29" s="129" t="s">
        <v>351</v>
      </c>
      <c r="C29" s="147">
        <f t="shared" si="1"/>
        <v>1388000</v>
      </c>
      <c r="D29" s="147"/>
      <c r="E29" s="147"/>
      <c r="F29" s="147">
        <v>1388000</v>
      </c>
      <c r="G29" s="147"/>
      <c r="H29" s="147"/>
      <c r="I29" s="147"/>
      <c r="J29" s="147"/>
      <c r="K29" s="147"/>
      <c r="L29" s="147"/>
      <c r="M29" s="148">
        <f t="shared" si="2"/>
        <v>0</v>
      </c>
      <c r="N29" s="147"/>
      <c r="O29" s="147"/>
      <c r="P29" s="147"/>
      <c r="Q29" s="147"/>
      <c r="R29" s="147"/>
    </row>
    <row r="30" spans="1:18" ht="57.75" customHeight="1" x14ac:dyDescent="0.2">
      <c r="A30" s="127">
        <v>20</v>
      </c>
      <c r="B30" s="129" t="s">
        <v>352</v>
      </c>
      <c r="C30" s="147">
        <f t="shared" si="1"/>
        <v>150000</v>
      </c>
      <c r="D30" s="147"/>
      <c r="E30" s="147"/>
      <c r="F30" s="147">
        <f>180000-30000</f>
        <v>150000</v>
      </c>
      <c r="G30" s="147"/>
      <c r="H30" s="147"/>
      <c r="I30" s="147"/>
      <c r="J30" s="147"/>
      <c r="K30" s="147"/>
      <c r="L30" s="147"/>
      <c r="M30" s="148">
        <f t="shared" si="2"/>
        <v>0</v>
      </c>
      <c r="N30" s="147"/>
      <c r="O30" s="147"/>
      <c r="P30" s="147"/>
      <c r="Q30" s="147"/>
      <c r="R30" s="147"/>
    </row>
    <row r="31" spans="1:18" ht="50.25" customHeight="1" x14ac:dyDescent="0.2">
      <c r="A31" s="127">
        <v>21</v>
      </c>
      <c r="B31" s="129" t="s">
        <v>353</v>
      </c>
      <c r="C31" s="147">
        <f>SUM(C32:C46)</f>
        <v>23052491</v>
      </c>
      <c r="D31" s="147">
        <f t="shared" ref="D31:R31" si="3">SUM(D32:D46)</f>
        <v>1395000</v>
      </c>
      <c r="E31" s="147">
        <f t="shared" si="3"/>
        <v>0</v>
      </c>
      <c r="F31" s="147">
        <f t="shared" si="3"/>
        <v>0</v>
      </c>
      <c r="G31" s="147">
        <f t="shared" si="3"/>
        <v>0</v>
      </c>
      <c r="H31" s="147">
        <f t="shared" si="3"/>
        <v>0</v>
      </c>
      <c r="I31" s="147">
        <f t="shared" si="3"/>
        <v>0</v>
      </c>
      <c r="J31" s="147">
        <f t="shared" si="3"/>
        <v>0</v>
      </c>
      <c r="K31" s="147">
        <f t="shared" si="3"/>
        <v>0</v>
      </c>
      <c r="L31" s="147">
        <f t="shared" si="3"/>
        <v>4500000</v>
      </c>
      <c r="M31" s="147">
        <f t="shared" si="3"/>
        <v>10401181</v>
      </c>
      <c r="N31" s="147">
        <f t="shared" si="3"/>
        <v>0</v>
      </c>
      <c r="O31" s="147">
        <f t="shared" si="3"/>
        <v>0</v>
      </c>
      <c r="P31" s="147">
        <f t="shared" si="3"/>
        <v>5253310</v>
      </c>
      <c r="Q31" s="147">
        <f t="shared" si="3"/>
        <v>856000</v>
      </c>
      <c r="R31" s="147">
        <f t="shared" si="3"/>
        <v>647000</v>
      </c>
    </row>
    <row r="32" spans="1:18" ht="47.25" x14ac:dyDescent="0.2">
      <c r="A32" s="127" t="s">
        <v>10</v>
      </c>
      <c r="B32" s="130" t="s">
        <v>251</v>
      </c>
      <c r="C32" s="147">
        <f t="shared" si="1"/>
        <v>713181</v>
      </c>
      <c r="D32" s="147"/>
      <c r="E32" s="147"/>
      <c r="F32" s="147"/>
      <c r="G32" s="147"/>
      <c r="H32" s="147"/>
      <c r="I32" s="147"/>
      <c r="J32" s="147"/>
      <c r="K32" s="147"/>
      <c r="L32" s="147"/>
      <c r="M32" s="147">
        <v>713181</v>
      </c>
      <c r="N32" s="147"/>
      <c r="O32" s="147"/>
      <c r="P32" s="147"/>
      <c r="Q32" s="147"/>
      <c r="R32" s="147"/>
    </row>
    <row r="33" spans="1:18" ht="24" customHeight="1" x14ac:dyDescent="0.2">
      <c r="A33" s="127" t="s">
        <v>10</v>
      </c>
      <c r="B33" s="131" t="s">
        <v>354</v>
      </c>
      <c r="C33" s="147">
        <f t="shared" si="1"/>
        <v>2000000</v>
      </c>
      <c r="D33" s="147"/>
      <c r="E33" s="147"/>
      <c r="F33" s="147"/>
      <c r="G33" s="147"/>
      <c r="H33" s="147"/>
      <c r="I33" s="147"/>
      <c r="J33" s="147"/>
      <c r="K33" s="147"/>
      <c r="L33" s="147"/>
      <c r="M33" s="148">
        <v>2000000</v>
      </c>
      <c r="N33" s="147"/>
      <c r="O33" s="147"/>
      <c r="P33" s="147"/>
      <c r="Q33" s="147"/>
      <c r="R33" s="147"/>
    </row>
    <row r="34" spans="1:18" ht="24.75" customHeight="1" x14ac:dyDescent="0.2">
      <c r="A34" s="127" t="s">
        <v>10</v>
      </c>
      <c r="B34" s="131" t="s">
        <v>355</v>
      </c>
      <c r="C34" s="147">
        <f t="shared" si="1"/>
        <v>1395000</v>
      </c>
      <c r="D34" s="147">
        <v>1395000</v>
      </c>
      <c r="E34" s="147"/>
      <c r="F34" s="147"/>
      <c r="G34" s="147"/>
      <c r="H34" s="147"/>
      <c r="I34" s="147"/>
      <c r="J34" s="147"/>
      <c r="K34" s="147"/>
      <c r="L34" s="147"/>
      <c r="M34" s="148"/>
      <c r="N34" s="147"/>
      <c r="O34" s="147"/>
      <c r="P34" s="147"/>
      <c r="Q34" s="147"/>
      <c r="R34" s="147"/>
    </row>
    <row r="35" spans="1:18" ht="52.5" customHeight="1" x14ac:dyDescent="0.2">
      <c r="A35" s="127" t="s">
        <v>10</v>
      </c>
      <c r="B35" s="132" t="s">
        <v>356</v>
      </c>
      <c r="C35" s="147">
        <f t="shared" si="1"/>
        <v>1513310</v>
      </c>
      <c r="D35" s="147"/>
      <c r="E35" s="147"/>
      <c r="F35" s="147"/>
      <c r="G35" s="147"/>
      <c r="H35" s="147"/>
      <c r="I35" s="147"/>
      <c r="J35" s="147"/>
      <c r="K35" s="147"/>
      <c r="L35" s="147"/>
      <c r="M35" s="148">
        <f t="shared" si="2"/>
        <v>0</v>
      </c>
      <c r="N35" s="147"/>
      <c r="O35" s="147"/>
      <c r="P35" s="147">
        <f>1563310-50000</f>
        <v>1513310</v>
      </c>
      <c r="Q35" s="147"/>
      <c r="R35" s="147"/>
    </row>
    <row r="36" spans="1:18" ht="24.75" customHeight="1" x14ac:dyDescent="0.2">
      <c r="A36" s="127" t="s">
        <v>10</v>
      </c>
      <c r="B36" s="128" t="s">
        <v>210</v>
      </c>
      <c r="C36" s="147">
        <f t="shared" si="1"/>
        <v>1500000</v>
      </c>
      <c r="D36" s="147"/>
      <c r="E36" s="147"/>
      <c r="F36" s="147"/>
      <c r="G36" s="147"/>
      <c r="H36" s="147"/>
      <c r="I36" s="147"/>
      <c r="J36" s="147"/>
      <c r="K36" s="147"/>
      <c r="L36" s="147">
        <v>1500000</v>
      </c>
      <c r="M36" s="148">
        <f t="shared" si="2"/>
        <v>0</v>
      </c>
      <c r="N36" s="147"/>
      <c r="O36" s="147"/>
      <c r="P36" s="147"/>
      <c r="Q36" s="147"/>
      <c r="R36" s="147"/>
    </row>
    <row r="37" spans="1:18" ht="51" customHeight="1" x14ac:dyDescent="0.2">
      <c r="A37" s="127" t="s">
        <v>10</v>
      </c>
      <c r="B37" s="129" t="s">
        <v>252</v>
      </c>
      <c r="C37" s="147">
        <f t="shared" si="1"/>
        <v>647000</v>
      </c>
      <c r="D37" s="147"/>
      <c r="E37" s="147"/>
      <c r="F37" s="147"/>
      <c r="G37" s="147"/>
      <c r="H37" s="147"/>
      <c r="I37" s="147"/>
      <c r="J37" s="147"/>
      <c r="K37" s="147"/>
      <c r="L37" s="147"/>
      <c r="M37" s="148">
        <f t="shared" si="2"/>
        <v>0</v>
      </c>
      <c r="N37" s="147"/>
      <c r="O37" s="147"/>
      <c r="P37" s="147"/>
      <c r="Q37" s="147"/>
      <c r="R37" s="147">
        <v>647000</v>
      </c>
    </row>
    <row r="38" spans="1:18" ht="48.75" customHeight="1" x14ac:dyDescent="0.2">
      <c r="A38" s="127" t="s">
        <v>10</v>
      </c>
      <c r="B38" s="129" t="s">
        <v>263</v>
      </c>
      <c r="C38" s="147">
        <f t="shared" si="1"/>
        <v>2000000</v>
      </c>
      <c r="D38" s="147"/>
      <c r="E38" s="147"/>
      <c r="F38" s="147"/>
      <c r="G38" s="147"/>
      <c r="H38" s="147"/>
      <c r="I38" s="147"/>
      <c r="J38" s="147"/>
      <c r="K38" s="147"/>
      <c r="L38" s="147"/>
      <c r="M38" s="148">
        <f t="shared" si="2"/>
        <v>0</v>
      </c>
      <c r="N38" s="147"/>
      <c r="O38" s="147"/>
      <c r="P38" s="147">
        <v>2000000</v>
      </c>
      <c r="Q38" s="147"/>
      <c r="R38" s="147"/>
    </row>
    <row r="39" spans="1:18" ht="24.75" customHeight="1" x14ac:dyDescent="0.25">
      <c r="A39" s="127" t="s">
        <v>10</v>
      </c>
      <c r="B39" s="28" t="s">
        <v>227</v>
      </c>
      <c r="C39" s="147">
        <f t="shared" si="1"/>
        <v>856000</v>
      </c>
      <c r="D39" s="148"/>
      <c r="E39" s="148"/>
      <c r="F39" s="148"/>
      <c r="G39" s="148"/>
      <c r="H39" s="149"/>
      <c r="I39" s="149"/>
      <c r="J39" s="149"/>
      <c r="K39" s="149"/>
      <c r="L39" s="149"/>
      <c r="M39" s="149"/>
      <c r="N39" s="149"/>
      <c r="O39" s="149"/>
      <c r="P39" s="149"/>
      <c r="Q39" s="148">
        <v>856000</v>
      </c>
      <c r="R39" s="149"/>
    </row>
    <row r="40" spans="1:18" ht="49.5" customHeight="1" x14ac:dyDescent="0.25">
      <c r="A40" s="127" t="s">
        <v>10</v>
      </c>
      <c r="B40" s="28" t="s">
        <v>357</v>
      </c>
      <c r="C40" s="147">
        <f t="shared" si="1"/>
        <v>1500000</v>
      </c>
      <c r="D40" s="148"/>
      <c r="E40" s="148"/>
      <c r="F40" s="148"/>
      <c r="G40" s="148"/>
      <c r="H40" s="149"/>
      <c r="I40" s="149"/>
      <c r="J40" s="149"/>
      <c r="K40" s="149"/>
      <c r="L40" s="149"/>
      <c r="M40" s="149"/>
      <c r="N40" s="149"/>
      <c r="O40" s="149"/>
      <c r="P40" s="149">
        <v>1500000</v>
      </c>
      <c r="Q40" s="149"/>
      <c r="R40" s="149"/>
    </row>
    <row r="41" spans="1:18" ht="34.5" customHeight="1" x14ac:dyDescent="0.25">
      <c r="A41" s="127" t="s">
        <v>10</v>
      </c>
      <c r="B41" s="28" t="s">
        <v>358</v>
      </c>
      <c r="C41" s="147">
        <f t="shared" si="1"/>
        <v>240000</v>
      </c>
      <c r="D41" s="148"/>
      <c r="E41" s="148"/>
      <c r="F41" s="148"/>
      <c r="G41" s="148"/>
      <c r="H41" s="149"/>
      <c r="I41" s="149"/>
      <c r="J41" s="149"/>
      <c r="K41" s="149"/>
      <c r="L41" s="149"/>
      <c r="M41" s="149"/>
      <c r="N41" s="149"/>
      <c r="O41" s="149"/>
      <c r="P41" s="149">
        <v>240000</v>
      </c>
      <c r="Q41" s="149"/>
      <c r="R41" s="149"/>
    </row>
    <row r="42" spans="1:18" ht="33" customHeight="1" x14ac:dyDescent="0.25">
      <c r="A42" s="127" t="s">
        <v>10</v>
      </c>
      <c r="B42" s="28" t="s">
        <v>359</v>
      </c>
      <c r="C42" s="147">
        <f t="shared" si="1"/>
        <v>2000000</v>
      </c>
      <c r="D42" s="147"/>
      <c r="E42" s="147"/>
      <c r="F42" s="147"/>
      <c r="G42" s="148"/>
      <c r="H42" s="149"/>
      <c r="I42" s="149"/>
      <c r="J42" s="149"/>
      <c r="K42" s="149"/>
      <c r="L42" s="148">
        <v>2000000</v>
      </c>
      <c r="M42" s="149"/>
      <c r="N42" s="149"/>
      <c r="O42" s="149"/>
      <c r="P42" s="149"/>
      <c r="Q42" s="149"/>
      <c r="R42" s="149"/>
    </row>
    <row r="43" spans="1:18" ht="24" customHeight="1" x14ac:dyDescent="0.25">
      <c r="A43" s="127" t="s">
        <v>10</v>
      </c>
      <c r="B43" s="28" t="s">
        <v>360</v>
      </c>
      <c r="C43" s="147">
        <f t="shared" si="1"/>
        <v>1000000</v>
      </c>
      <c r="D43" s="147"/>
      <c r="E43" s="147"/>
      <c r="F43" s="147"/>
      <c r="G43" s="148"/>
      <c r="H43" s="149"/>
      <c r="I43" s="149"/>
      <c r="J43" s="149"/>
      <c r="K43" s="149"/>
      <c r="L43" s="149">
        <v>1000000</v>
      </c>
      <c r="M43" s="149"/>
      <c r="N43" s="149"/>
      <c r="O43" s="149"/>
      <c r="P43" s="149"/>
      <c r="Q43" s="149"/>
      <c r="R43" s="149"/>
    </row>
    <row r="44" spans="1:18" ht="36.75" customHeight="1" x14ac:dyDescent="0.25">
      <c r="A44" s="127" t="s">
        <v>10</v>
      </c>
      <c r="B44" s="28" t="s">
        <v>361</v>
      </c>
      <c r="C44" s="147">
        <f t="shared" si="1"/>
        <v>300000</v>
      </c>
      <c r="D44" s="147"/>
      <c r="E44" s="147"/>
      <c r="F44" s="148"/>
      <c r="G44" s="148"/>
      <c r="H44" s="149"/>
      <c r="I44" s="149"/>
      <c r="J44" s="149"/>
      <c r="K44" s="149"/>
      <c r="L44" s="149"/>
      <c r="M44" s="149">
        <v>300000</v>
      </c>
      <c r="N44" s="149"/>
      <c r="O44" s="149"/>
      <c r="P44" s="149"/>
      <c r="Q44" s="149"/>
      <c r="R44" s="149"/>
    </row>
    <row r="45" spans="1:18" ht="36" customHeight="1" x14ac:dyDescent="0.25">
      <c r="A45" s="127" t="s">
        <v>10</v>
      </c>
      <c r="B45" s="28" t="s">
        <v>362</v>
      </c>
      <c r="C45" s="147">
        <f>SUM(D45:L45)+M45+P45+Q45+R45</f>
        <v>1812000</v>
      </c>
      <c r="D45" s="147"/>
      <c r="E45" s="147"/>
      <c r="F45" s="148"/>
      <c r="G45" s="148"/>
      <c r="H45" s="149"/>
      <c r="I45" s="149"/>
      <c r="J45" s="149"/>
      <c r="K45" s="149"/>
      <c r="L45" s="149"/>
      <c r="M45" s="149">
        <v>1812000</v>
      </c>
      <c r="N45" s="149"/>
      <c r="O45" s="149"/>
      <c r="P45" s="149"/>
      <c r="Q45" s="149"/>
      <c r="R45" s="149"/>
    </row>
    <row r="46" spans="1:18" ht="35.25" customHeight="1" x14ac:dyDescent="0.25">
      <c r="A46" s="127" t="s">
        <v>10</v>
      </c>
      <c r="B46" s="28" t="s">
        <v>363</v>
      </c>
      <c r="C46" s="147">
        <f>SUM(D46:L46)+M46+P46+Q46+R46</f>
        <v>5576000</v>
      </c>
      <c r="D46" s="147"/>
      <c r="E46" s="147"/>
      <c r="F46" s="148"/>
      <c r="G46" s="148"/>
      <c r="H46" s="149"/>
      <c r="I46" s="149"/>
      <c r="J46" s="149"/>
      <c r="K46" s="149"/>
      <c r="L46" s="149"/>
      <c r="M46" s="149">
        <v>5576000</v>
      </c>
      <c r="N46" s="149"/>
      <c r="O46" s="149"/>
      <c r="P46" s="149"/>
      <c r="Q46" s="149"/>
      <c r="R46" s="149"/>
    </row>
    <row r="47" spans="1:18" x14ac:dyDescent="0.2">
      <c r="G47" s="141"/>
    </row>
  </sheetData>
  <mergeCells count="23">
    <mergeCell ref="R7:R8"/>
    <mergeCell ref="Q1:R1"/>
    <mergeCell ref="A4:R4"/>
    <mergeCell ref="A5:R5"/>
    <mergeCell ref="P6:R6"/>
    <mergeCell ref="A7:A8"/>
    <mergeCell ref="G7:G8"/>
    <mergeCell ref="A2:B2"/>
    <mergeCell ref="P7:P8"/>
    <mergeCell ref="E7:E8"/>
    <mergeCell ref="M7:M8"/>
    <mergeCell ref="K7:K8"/>
    <mergeCell ref="L7:L8"/>
    <mergeCell ref="N7:O7"/>
    <mergeCell ref="C7:C8"/>
    <mergeCell ref="D7:D8"/>
    <mergeCell ref="A1:B1"/>
    <mergeCell ref="B7:B8"/>
    <mergeCell ref="Q7:Q8"/>
    <mergeCell ref="H7:H8"/>
    <mergeCell ref="I7:I8"/>
    <mergeCell ref="J7:J8"/>
    <mergeCell ref="F7:F8"/>
  </mergeCells>
  <phoneticPr fontId="0" type="noConversion"/>
  <pageMargins left="0.43307086614173229" right="0.19685039370078741" top="0.39370078740157483" bottom="0.19685039370078741" header="0.31496062992125984" footer="0.15748031496062992"/>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1" workbookViewId="0">
      <selection activeCell="A7" sqref="A7:J19"/>
    </sheetView>
  </sheetViews>
  <sheetFormatPr defaultRowHeight="15" x14ac:dyDescent="0.25"/>
  <cols>
    <col min="1" max="1" width="5.42578125" style="51" customWidth="1"/>
    <col min="2" max="2" width="35.5703125" style="51" customWidth="1"/>
    <col min="3" max="3" width="11" style="51" customWidth="1"/>
    <col min="4" max="4" width="10.42578125" style="51" customWidth="1"/>
    <col min="5" max="5" width="14.42578125" style="51" customWidth="1"/>
    <col min="6" max="6" width="16" style="51" customWidth="1"/>
    <col min="7" max="7" width="11.42578125" style="51" customWidth="1"/>
    <col min="8" max="8" width="10.42578125" style="51" customWidth="1"/>
    <col min="9" max="9" width="8.42578125" style="51" customWidth="1"/>
    <col min="10" max="10" width="11.140625" style="51" customWidth="1"/>
    <col min="11" max="16384" width="9.140625" style="51"/>
  </cols>
  <sheetData>
    <row r="1" spans="1:10" ht="23.45" customHeight="1" x14ac:dyDescent="0.25">
      <c r="A1" s="215" t="s">
        <v>287</v>
      </c>
      <c r="B1" s="215"/>
      <c r="I1" s="220" t="s">
        <v>116</v>
      </c>
      <c r="J1" s="220"/>
    </row>
    <row r="2" spans="1:10" ht="15.75" x14ac:dyDescent="0.25">
      <c r="A2" s="218" t="s">
        <v>178</v>
      </c>
      <c r="B2" s="218"/>
      <c r="I2" s="220"/>
      <c r="J2" s="220"/>
    </row>
    <row r="3" spans="1:10" ht="15.75" x14ac:dyDescent="0.25">
      <c r="A3" s="62"/>
      <c r="B3" s="62"/>
      <c r="J3" s="61"/>
    </row>
    <row r="4" spans="1:10" ht="28.15" customHeight="1" x14ac:dyDescent="0.3">
      <c r="A4" s="208" t="s">
        <v>369</v>
      </c>
      <c r="B4" s="208"/>
      <c r="C4" s="208"/>
      <c r="D4" s="208"/>
      <c r="E4" s="208"/>
      <c r="F4" s="208"/>
      <c r="G4" s="208"/>
      <c r="H4" s="208"/>
      <c r="I4" s="208"/>
      <c r="J4" s="208"/>
    </row>
    <row r="5" spans="1:10" ht="19.899999999999999" customHeight="1" x14ac:dyDescent="0.25">
      <c r="A5" s="212" t="s">
        <v>374</v>
      </c>
      <c r="B5" s="212"/>
      <c r="C5" s="212"/>
      <c r="D5" s="212"/>
      <c r="E5" s="212"/>
      <c r="F5" s="212"/>
      <c r="G5" s="212"/>
      <c r="H5" s="212"/>
      <c r="I5" s="212"/>
      <c r="J5" s="212"/>
    </row>
    <row r="6" spans="1:10" ht="30.6" customHeight="1" x14ac:dyDescent="0.25">
      <c r="A6" s="121"/>
      <c r="I6" s="255" t="s">
        <v>2</v>
      </c>
      <c r="J6" s="255"/>
    </row>
    <row r="7" spans="1:10" ht="32.25" customHeight="1" x14ac:dyDescent="0.25">
      <c r="A7" s="254" t="s">
        <v>117</v>
      </c>
      <c r="B7" s="254" t="s">
        <v>118</v>
      </c>
      <c r="C7" s="254" t="s">
        <v>119</v>
      </c>
      <c r="D7" s="254" t="s">
        <v>371</v>
      </c>
      <c r="E7" s="254"/>
      <c r="F7" s="254"/>
      <c r="G7" s="254" t="s">
        <v>120</v>
      </c>
      <c r="H7" s="254" t="s">
        <v>121</v>
      </c>
      <c r="I7" s="254" t="s">
        <v>18</v>
      </c>
      <c r="J7" s="254" t="s">
        <v>122</v>
      </c>
    </row>
    <row r="8" spans="1:10" ht="22.9" customHeight="1" x14ac:dyDescent="0.25">
      <c r="A8" s="254"/>
      <c r="B8" s="254"/>
      <c r="C8" s="254"/>
      <c r="D8" s="254" t="s">
        <v>123</v>
      </c>
      <c r="E8" s="254" t="s">
        <v>63</v>
      </c>
      <c r="F8" s="254"/>
      <c r="G8" s="254"/>
      <c r="H8" s="254"/>
      <c r="I8" s="254"/>
      <c r="J8" s="254"/>
    </row>
    <row r="9" spans="1:10" ht="66" customHeight="1" x14ac:dyDescent="0.25">
      <c r="A9" s="254"/>
      <c r="B9" s="254"/>
      <c r="C9" s="254"/>
      <c r="D9" s="254"/>
      <c r="E9" s="12" t="s">
        <v>124</v>
      </c>
      <c r="F9" s="12" t="s">
        <v>125</v>
      </c>
      <c r="G9" s="254"/>
      <c r="H9" s="254"/>
      <c r="I9" s="254"/>
      <c r="J9" s="254"/>
    </row>
    <row r="10" spans="1:10" ht="25.9" customHeight="1" x14ac:dyDescent="0.25">
      <c r="A10" s="6" t="s">
        <v>5</v>
      </c>
      <c r="B10" s="6" t="s">
        <v>6</v>
      </c>
      <c r="C10" s="6">
        <v>1</v>
      </c>
      <c r="D10" s="6">
        <v>2</v>
      </c>
      <c r="E10" s="6">
        <v>3</v>
      </c>
      <c r="F10" s="6">
        <v>4</v>
      </c>
      <c r="G10" s="6">
        <v>5</v>
      </c>
      <c r="H10" s="6">
        <v>6</v>
      </c>
      <c r="I10" s="6">
        <v>7</v>
      </c>
      <c r="J10" s="6" t="s">
        <v>370</v>
      </c>
    </row>
    <row r="11" spans="1:10" ht="25.9" customHeight="1" x14ac:dyDescent="0.25">
      <c r="A11" s="151"/>
      <c r="B11" s="13" t="s">
        <v>95</v>
      </c>
      <c r="C11" s="154">
        <f>SUM(C12:C19)</f>
        <v>16837</v>
      </c>
      <c r="D11" s="154">
        <f>SUM(D12:D19)</f>
        <v>7727</v>
      </c>
      <c r="E11" s="154">
        <f>SUM(E12:E19)</f>
        <v>1034</v>
      </c>
      <c r="F11" s="154">
        <f>SUM(F12:F19)</f>
        <v>6693</v>
      </c>
      <c r="G11" s="154">
        <f>SUM(G12:G19)</f>
        <v>21326.688000000002</v>
      </c>
      <c r="H11" s="155"/>
      <c r="I11" s="155"/>
      <c r="J11" s="154">
        <f>SUM(J12:J19)</f>
        <v>29053.688000000002</v>
      </c>
    </row>
    <row r="12" spans="1:10" ht="25.9" customHeight="1" x14ac:dyDescent="0.25">
      <c r="A12" s="152">
        <v>1</v>
      </c>
      <c r="B12" s="153" t="s">
        <v>289</v>
      </c>
      <c r="C12" s="155">
        <v>1105</v>
      </c>
      <c r="D12" s="155">
        <v>776</v>
      </c>
      <c r="E12" s="155">
        <v>115</v>
      </c>
      <c r="F12" s="155">
        <f>D12-E12</f>
        <v>661</v>
      </c>
      <c r="G12" s="156">
        <v>3322.4540000000002</v>
      </c>
      <c r="H12" s="155"/>
      <c r="I12" s="155"/>
      <c r="J12" s="155">
        <f>D12+G12+H12+I12</f>
        <v>4098.4539999999997</v>
      </c>
    </row>
    <row r="13" spans="1:10" ht="25.9" customHeight="1" x14ac:dyDescent="0.25">
      <c r="A13" s="152">
        <v>2</v>
      </c>
      <c r="B13" s="153" t="s">
        <v>290</v>
      </c>
      <c r="C13" s="155">
        <v>1755</v>
      </c>
      <c r="D13" s="155">
        <v>1253</v>
      </c>
      <c r="E13" s="155">
        <v>133</v>
      </c>
      <c r="F13" s="155">
        <f t="shared" ref="F13:F19" si="0">D13-E13</f>
        <v>1120</v>
      </c>
      <c r="G13" s="156">
        <v>2594.0790000000002</v>
      </c>
      <c r="H13" s="155"/>
      <c r="I13" s="155"/>
      <c r="J13" s="155">
        <f t="shared" ref="J13:J19" si="1">D13+G13+H13+I13</f>
        <v>3847.0790000000002</v>
      </c>
    </row>
    <row r="14" spans="1:10" ht="25.9" customHeight="1" x14ac:dyDescent="0.25">
      <c r="A14" s="152">
        <v>3</v>
      </c>
      <c r="B14" s="153" t="s">
        <v>291</v>
      </c>
      <c r="C14" s="155">
        <v>1605</v>
      </c>
      <c r="D14" s="155">
        <v>1134</v>
      </c>
      <c r="E14" s="155">
        <v>85</v>
      </c>
      <c r="F14" s="155">
        <f t="shared" si="0"/>
        <v>1049</v>
      </c>
      <c r="G14" s="156">
        <v>2666.61</v>
      </c>
      <c r="H14" s="155"/>
      <c r="I14" s="155"/>
      <c r="J14" s="155">
        <f t="shared" si="1"/>
        <v>3800.61</v>
      </c>
    </row>
    <row r="15" spans="1:10" ht="25.9" customHeight="1" x14ac:dyDescent="0.25">
      <c r="A15" s="152">
        <v>4</v>
      </c>
      <c r="B15" s="153" t="s">
        <v>292</v>
      </c>
      <c r="C15" s="155">
        <v>320</v>
      </c>
      <c r="D15" s="155">
        <v>234</v>
      </c>
      <c r="E15" s="155">
        <v>47</v>
      </c>
      <c r="F15" s="155">
        <f t="shared" si="0"/>
        <v>187</v>
      </c>
      <c r="G15" s="156">
        <v>3607.51</v>
      </c>
      <c r="H15" s="155"/>
      <c r="I15" s="155"/>
      <c r="J15" s="155">
        <f t="shared" si="1"/>
        <v>3841.51</v>
      </c>
    </row>
    <row r="16" spans="1:10" ht="25.9" customHeight="1" x14ac:dyDescent="0.25">
      <c r="A16" s="152">
        <v>5</v>
      </c>
      <c r="B16" s="153" t="s">
        <v>293</v>
      </c>
      <c r="C16" s="155">
        <v>1428</v>
      </c>
      <c r="D16" s="155">
        <v>984</v>
      </c>
      <c r="E16" s="155">
        <v>52</v>
      </c>
      <c r="F16" s="155">
        <f t="shared" si="0"/>
        <v>932</v>
      </c>
      <c r="G16" s="156">
        <v>2008.15</v>
      </c>
      <c r="H16" s="155"/>
      <c r="I16" s="155"/>
      <c r="J16" s="155">
        <f t="shared" si="1"/>
        <v>2992.15</v>
      </c>
    </row>
    <row r="17" spans="1:10" ht="25.9" customHeight="1" x14ac:dyDescent="0.25">
      <c r="A17" s="152">
        <v>6</v>
      </c>
      <c r="B17" s="153" t="s">
        <v>294</v>
      </c>
      <c r="C17" s="155">
        <v>888</v>
      </c>
      <c r="D17" s="155">
        <v>641</v>
      </c>
      <c r="E17" s="155">
        <v>113</v>
      </c>
      <c r="F17" s="155">
        <f t="shared" si="0"/>
        <v>528</v>
      </c>
      <c r="G17" s="156">
        <v>2689.9679999999998</v>
      </c>
      <c r="H17" s="155"/>
      <c r="I17" s="155"/>
      <c r="J17" s="155">
        <f t="shared" si="1"/>
        <v>3330.9679999999998</v>
      </c>
    </row>
    <row r="18" spans="1:10" ht="25.9" customHeight="1" x14ac:dyDescent="0.25">
      <c r="A18" s="152">
        <v>7</v>
      </c>
      <c r="B18" s="153" t="s">
        <v>295</v>
      </c>
      <c r="C18" s="155">
        <v>9725</v>
      </c>
      <c r="D18" s="155">
        <v>2696</v>
      </c>
      <c r="E18" s="155">
        <v>485</v>
      </c>
      <c r="F18" s="155">
        <f t="shared" si="0"/>
        <v>2211</v>
      </c>
      <c r="G18" s="157">
        <v>445.91699999999997</v>
      </c>
      <c r="H18" s="155"/>
      <c r="I18" s="155"/>
      <c r="J18" s="155">
        <f t="shared" si="1"/>
        <v>3141.9169999999999</v>
      </c>
    </row>
    <row r="19" spans="1:10" ht="25.9" customHeight="1" x14ac:dyDescent="0.25">
      <c r="A19" s="152">
        <v>8</v>
      </c>
      <c r="B19" s="153" t="s">
        <v>296</v>
      </c>
      <c r="C19" s="155">
        <v>11</v>
      </c>
      <c r="D19" s="155">
        <v>9</v>
      </c>
      <c r="E19" s="155">
        <v>4</v>
      </c>
      <c r="F19" s="155">
        <f t="shared" si="0"/>
        <v>5</v>
      </c>
      <c r="G19" s="157">
        <v>3992</v>
      </c>
      <c r="H19" s="155"/>
      <c r="I19" s="155"/>
      <c r="J19" s="155">
        <f t="shared" si="1"/>
        <v>4001</v>
      </c>
    </row>
  </sheetData>
  <mergeCells count="16">
    <mergeCell ref="A2:B2"/>
    <mergeCell ref="I1:J2"/>
    <mergeCell ref="A7:A9"/>
    <mergeCell ref="B7:B9"/>
    <mergeCell ref="I7:I9"/>
    <mergeCell ref="J7:J9"/>
    <mergeCell ref="D8:D9"/>
    <mergeCell ref="E8:F8"/>
    <mergeCell ref="A1:B1"/>
    <mergeCell ref="I6:J6"/>
    <mergeCell ref="A4:J4"/>
    <mergeCell ref="A5:J5"/>
    <mergeCell ref="C7:C9"/>
    <mergeCell ref="D7:F7"/>
    <mergeCell ref="G7:G9"/>
    <mergeCell ref="H7:H9"/>
  </mergeCells>
  <phoneticPr fontId="0" type="noConversion"/>
  <pageMargins left="0.70866141732283472" right="0.33" top="0.34" bottom="0.35" header="0.28000000000000003"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i liệu" ma:contentTypeID="0x0101005C8A9EC051B55842BB2455D1E785FC16" ma:contentTypeVersion="0" ma:contentTypeDescription="Tạo tài liệu mới." ma:contentTypeScope="" ma:versionID="1d110bc37c9f1a3786ee1fb6d5c2b03a">
  <xsd:schema xmlns:xsd="http://www.w3.org/2001/XMLSchema" xmlns:p="http://schemas.microsoft.com/office/2006/metadata/properties" targetNamespace="http://schemas.microsoft.com/office/2006/metadata/properties" ma:root="true" ma:fieldsID="4c52d6b0291ed0d107fdc5dfa817740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ma:readOnly="true"/>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623E83-6537-4689-A5EE-F67D8798A220}"/>
</file>

<file path=customXml/itemProps2.xml><?xml version="1.0" encoding="utf-8"?>
<ds:datastoreItem xmlns:ds="http://schemas.openxmlformats.org/officeDocument/2006/customXml" ds:itemID="{838634A0-ACD8-4D28-ACB2-36DA23B838FB}"/>
</file>

<file path=customXml/itemProps3.xml><?xml version="1.0" encoding="utf-8"?>
<ds:datastoreItem xmlns:ds="http://schemas.openxmlformats.org/officeDocument/2006/customXml" ds:itemID="{E07F607B-DFCE-4140-A5BC-8EDFEB588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69</vt:lpstr>
      <vt:lpstr>70</vt:lpstr>
      <vt:lpstr>71</vt:lpstr>
      <vt:lpstr>72</vt:lpstr>
      <vt:lpstr>73</vt:lpstr>
      <vt:lpstr>74</vt:lpstr>
      <vt:lpstr>75</vt:lpstr>
      <vt:lpstr>76</vt:lpstr>
      <vt:lpstr>77</vt:lpstr>
      <vt:lpstr>78</vt:lpstr>
      <vt:lpstr>79</vt:lpstr>
      <vt:lpstr>80</vt:lpstr>
      <vt:lpstr>81-92 (HĐND đã phe chuan)</vt:lpstr>
      <vt:lpstr>82</vt:lpstr>
      <vt:lpstr>83</vt:lpstr>
      <vt:lpstr>84</vt:lpstr>
      <vt:lpstr>85</vt:lpstr>
      <vt:lpstr>86</vt:lpstr>
      <vt:lpstr>87</vt:lpstr>
      <vt:lpstr>88</vt:lpstr>
      <vt:lpstr>89</vt:lpstr>
      <vt:lpstr>90</vt:lpstr>
      <vt:lpstr>91</vt:lpstr>
      <vt:lpstr>92</vt:lpstr>
      <vt:lpstr>Sheet1</vt:lpstr>
      <vt:lpstr>Sheet25</vt:lpstr>
      <vt:lpstr>Sheet26</vt:lpstr>
      <vt:lpstr>Sheet2</vt:lpstr>
      <vt:lpstr>'71'!Print_Titles</vt:lpstr>
      <vt:lpstr>'72'!Print_Titles</vt:lpstr>
      <vt:lpstr>'74'!Print_Titles</vt:lpstr>
      <vt:lpstr>'76'!Print_Titles</vt:lpstr>
      <vt:lpstr>'80'!Print_Titles</vt:lpstr>
      <vt:lpstr>'83'!Print_Titles</vt:lpstr>
      <vt:lpstr>'84'!Print_Titles</vt:lpstr>
      <vt:lpstr>'86'!Print_Titles</vt:lpstr>
      <vt:lpstr>'88'!Print_Titles</vt:lpstr>
      <vt:lpstr>'92'!Print_Titles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2019-01-14T03:31:05Z</cp:lastPrinted>
  <dcterms:created xsi:type="dcterms:W3CDTF">2018-01-16T02:31:22Z</dcterms:created>
  <dcterms:modified xsi:type="dcterms:W3CDTF">2019-01-15T01:15:15Z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0x0101005C8A9EC051B55842BB2455D1E785FC16</vt:lpwstr>
  </property>
</Properties>
</file>