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6"/>
  </bookViews>
  <sheets>
    <sheet name="Bieu 96" sheetId="1" r:id="rId1"/>
    <sheet name="Bieu 97" sheetId="2" r:id="rId2"/>
    <sheet name="Bieu 98" sheetId="3" r:id="rId3"/>
    <sheet name="Bieu 99" sheetId="4" r:id="rId4"/>
    <sheet name="Bieu 100" sheetId="5" r:id="rId5"/>
    <sheet name="Bieu 101" sheetId="6" r:id="rId6"/>
    <sheet name="Bieu 102 " sheetId="7" r:id="rId7"/>
  </sheets>
  <externalReferences>
    <externalReference r:id="rId10"/>
    <externalReference r:id="rId11"/>
  </externalReferences>
  <definedNames>
    <definedName name="_xlnm.Print_Titles" localSheetId="4">'Bieu 100'!$7:$10</definedName>
    <definedName name="_xlnm.Print_Titles" localSheetId="0">'Bieu 96'!$7:$8</definedName>
    <definedName name="_xlnm.Print_Titles" localSheetId="1">'Bieu 97'!$7:$9</definedName>
    <definedName name="_xlnm.Print_Titles" localSheetId="2">'Bieu 98'!$7:$9</definedName>
    <definedName name="_xlnm.Print_Titles" localSheetId="3">'Bieu 99'!$7:$8</definedName>
  </definedNames>
  <calcPr fullCalcOnLoad="1"/>
</workbook>
</file>

<file path=xl/comments3.xml><?xml version="1.0" encoding="utf-8"?>
<comments xmlns="http://schemas.openxmlformats.org/spreadsheetml/2006/main">
  <authors>
    <author>NP-COMPUTER</author>
  </authors>
  <commentList>
    <comment ref="C46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gồm an ninh</t>
        </r>
      </text>
    </comment>
    <comment ref="C71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Chi khác 776 tr + tăng thu 2000 tr 
</t>
        </r>
      </text>
    </comment>
  </commentList>
</comments>
</file>

<file path=xl/sharedStrings.xml><?xml version="1.0" encoding="utf-8"?>
<sst xmlns="http://schemas.openxmlformats.org/spreadsheetml/2006/main" count="766" uniqueCount="419">
  <si>
    <t>Bổ sung vốn đầu tư để thực hiện các chương trình, dự án</t>
  </si>
  <si>
    <t>Biểu số 96/CK-NSNN</t>
  </si>
  <si>
    <t>Đơn vị: Triệu đồng</t>
  </si>
  <si>
    <t>STT</t>
  </si>
  <si>
    <t>Nội dung</t>
  </si>
  <si>
    <t xml:space="preserve">Dự toán </t>
  </si>
  <si>
    <t>Quyết toán</t>
  </si>
  <si>
    <t>So sánh (%)</t>
  </si>
  <si>
    <t>A</t>
  </si>
  <si>
    <t>B</t>
  </si>
  <si>
    <t>3=2/1</t>
  </si>
  <si>
    <t>-</t>
  </si>
  <si>
    <t>Thu bổ sung có mục tiêu</t>
  </si>
  <si>
    <t>Thu kết dư</t>
  </si>
  <si>
    <t>Thu chuyển nguồn từ năm trước chuyển sang</t>
  </si>
  <si>
    <t>TỔNG CHI NGÂN SÁCH HUYỆN</t>
  </si>
  <si>
    <t>Chi đầu tư phát triển</t>
  </si>
  <si>
    <t>Chi thường xuyên</t>
  </si>
  <si>
    <t>Dự phòng ngân sách</t>
  </si>
  <si>
    <t>Chi tạo nguồn, điều chỉnh tiền lương</t>
  </si>
  <si>
    <t>II</t>
  </si>
  <si>
    <t>Chi các chương trình mục tiêu</t>
  </si>
  <si>
    <t>Chi các chương trình mục tiêu quốc gia</t>
  </si>
  <si>
    <t>Chi các chương trình mục tiêu, nhiệm vụ</t>
  </si>
  <si>
    <t>III</t>
  </si>
  <si>
    <t>Chi chuyển nguồn sang năm sau</t>
  </si>
  <si>
    <t>Biểu số 97/CK-NSNN</t>
  </si>
  <si>
    <t>Dự toán</t>
  </si>
  <si>
    <t>Tổng thu NSNN</t>
  </si>
  <si>
    <t>Thu NS huyện</t>
  </si>
  <si>
    <t>5=3/1</t>
  </si>
  <si>
    <t>6=4/2</t>
  </si>
  <si>
    <t>I</t>
  </si>
  <si>
    <t>Lệ phí trước bạ</t>
  </si>
  <si>
    <t>Thu phí, lệ phí</t>
  </si>
  <si>
    <t>Thuế sử dụng đất nông nghiệp</t>
  </si>
  <si>
    <t>Thuế sử dụng đất phi nông nghiệp</t>
  </si>
  <si>
    <t>Thu tiền sử dụng đất</t>
  </si>
  <si>
    <t>Thu tiền cấp quyền khai thác khoáng sản</t>
  </si>
  <si>
    <t>Thu khác ngân sách</t>
  </si>
  <si>
    <t>Thu viện trợ</t>
  </si>
  <si>
    <t>C</t>
  </si>
  <si>
    <t>Biểu số 98/CK-NSNN</t>
  </si>
  <si>
    <t>Bao gồm</t>
  </si>
  <si>
    <t>Ngân sách cấp huyện</t>
  </si>
  <si>
    <t>Ngân sách xã</t>
  </si>
  <si>
    <t>Ngân sách huyện</t>
  </si>
  <si>
    <t xml:space="preserve">Ngân sách xã </t>
  </si>
  <si>
    <t>1=2+3</t>
  </si>
  <si>
    <t>4=5+6</t>
  </si>
  <si>
    <t>7=4/1</t>
  </si>
  <si>
    <t>8=5/2</t>
  </si>
  <si>
    <t>9=6/3</t>
  </si>
  <si>
    <t>CHI CÂN ĐỐI NGÂN SÁCH HUYỆN</t>
  </si>
  <si>
    <t>IV</t>
  </si>
  <si>
    <t>CHI CÁC CHƯƠNG TRÌNH MỤC TIÊU</t>
  </si>
  <si>
    <t>CHI CHUYỂN NGUỒN SANG NĂM SAU</t>
  </si>
  <si>
    <t>Biểu số 99/CK-NSNN</t>
  </si>
  <si>
    <t>CHI BỔ SUNG CÂN ĐỐI CHO NGÂN SÁCH XÃ</t>
  </si>
  <si>
    <t>CHI NGÂN SÁCH CẤP HUYỆN THEO LĨNH VỰC</t>
  </si>
  <si>
    <t>1.1</t>
  </si>
  <si>
    <t>1.2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</si>
  <si>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</si>
  <si>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</si>
  <si>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</si>
  <si>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</si>
  <si>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</si>
  <si>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</si>
  <si>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TÊN ĐƠN VỊ</t>
  </si>
  <si>
    <t>DỰ TOÁN</t>
  </si>
  <si>
    <t>QUYẾT TOÁN</t>
  </si>
  <si>
    <t>SO SÁNH (%)</t>
  </si>
  <si>
    <t>TỔNG SỐ</t>
  </si>
  <si>
    <t>…</t>
  </si>
  <si>
    <t>CHƯƠNG TRÌNH MTQG</t>
  </si>
  <si>
    <t>CHI CHUYỂN NGUỒN SANG NGÂN SÁCH NĂM SAU</t>
  </si>
  <si>
    <t>CÁC CƠ QUAN, TỔ CHỨC</t>
  </si>
  <si>
    <t>V</t>
  </si>
  <si>
    <t>Biểu số 100/CK-NSNN</t>
  </si>
  <si>
    <t>Biểu số 101/CK-NSNN</t>
  </si>
  <si>
    <t>Tên đơn vị</t>
  </si>
  <si>
    <t>Tổng số</t>
  </si>
  <si>
    <t>Bổ sung cân đối</t>
  </si>
  <si>
    <t>Bổ sung có mục tiêu</t>
  </si>
  <si>
    <t>Bổ sung vốn đầu tư để thực hiện các chương trình mục tiêu, nhiệm vụ</t>
  </si>
  <si>
    <t>Bổ sung vốn sự nghiệp để thực hiện các chế độ, chính sách và nhiệm vụ theo quy định</t>
  </si>
  <si>
    <t>Bổ sung thực hiện các chương trình mục tiêu quốc gia</t>
  </si>
  <si>
    <t>13=7/1</t>
  </si>
  <si>
    <t>14=8/2</t>
  </si>
  <si>
    <t>15=9/3</t>
  </si>
  <si>
    <t>16=10/4</t>
  </si>
  <si>
    <t>17=11/5</t>
  </si>
  <si>
    <t>18=12/6</t>
  </si>
  <si>
    <t>Biểu số 102/CK-NSNN</t>
  </si>
  <si>
    <t>Trong đó</t>
  </si>
  <si>
    <t>Đầu tư phát triển</t>
  </si>
  <si>
    <t>Kinh phí sự nghiệp</t>
  </si>
  <si>
    <t>Vốn trong nước</t>
  </si>
  <si>
    <t>Vốn ngoài nước</t>
  </si>
  <si>
    <t>HUYỆN THUẬN NAM</t>
  </si>
  <si>
    <t xml:space="preserve"> ỦY BAN NHÂN DÂN</t>
  </si>
  <si>
    <t>Chi đầu tư phát triển (không kể chương trình MTQG)</t>
  </si>
  <si>
    <t xml:space="preserve">Chi đầu tư phát triển </t>
  </si>
  <si>
    <t>Chi thường xuyên (không kể chương trình MTQG)</t>
  </si>
  <si>
    <t>Thu từ ngân sách cấp dưới nộp lên</t>
  </si>
  <si>
    <t>Chi nộp ngân sách cấp trên</t>
  </si>
  <si>
    <t>THU NGÂN SÁCH NHÀ NƯỚC</t>
  </si>
  <si>
    <t>Thu từ kinh tế quốc doanh</t>
  </si>
  <si>
    <t>Thuế TTĐB hàng sản xuất trong nước</t>
  </si>
  <si>
    <t>Thuế thu nhập doanh nghiệp</t>
  </si>
  <si>
    <t>Tr.đó: - Từ các đơn vị hạch toán toàn ngành</t>
  </si>
  <si>
    <t>Thu từ thu nhập sau thuế</t>
  </si>
  <si>
    <t>Tr.đó: - Tài nguyên khí</t>
  </si>
  <si>
    <t>Thu chênh lệch thu chi Ngân hàng nhà nước</t>
  </si>
  <si>
    <t>Thu khác</t>
  </si>
  <si>
    <t>Thuế TTĐB sản xuất trong nước</t>
  </si>
  <si>
    <t>Thuế tài nguyên</t>
  </si>
  <si>
    <t>Thuế môn bài</t>
  </si>
  <si>
    <t>2.2</t>
  </si>
  <si>
    <t>2.3</t>
  </si>
  <si>
    <t>2.4</t>
  </si>
  <si>
    <t>Thu từ khí thiên nhiên</t>
  </si>
  <si>
    <t>2.5</t>
  </si>
  <si>
    <t>Tr. Đó: - Tài nguyên khí</t>
  </si>
  <si>
    <t>2.6</t>
  </si>
  <si>
    <t>2.7</t>
  </si>
  <si>
    <t>Thu tiền thuê mặt đất, mặt nước, mặt biển</t>
  </si>
  <si>
    <t>2.8</t>
  </si>
  <si>
    <t>3.1</t>
  </si>
  <si>
    <t>Thuế khác</t>
  </si>
  <si>
    <t>3.2</t>
  </si>
  <si>
    <t>Thuế thu nhập các nhân</t>
  </si>
  <si>
    <t>Tr.đó: - Học phí</t>
  </si>
  <si>
    <t>8.1</t>
  </si>
  <si>
    <t>Thu phí, lệ phí Trung ương</t>
  </si>
  <si>
    <t>8.2</t>
  </si>
  <si>
    <t>8.3</t>
  </si>
  <si>
    <t>Thu phí, lệ phí Xã</t>
  </si>
  <si>
    <t>9.1</t>
  </si>
  <si>
    <t>9.2</t>
  </si>
  <si>
    <t>Thuế chuyển quyền sử dụng đất</t>
  </si>
  <si>
    <t>9.3</t>
  </si>
  <si>
    <t>9.4</t>
  </si>
  <si>
    <t>9.5</t>
  </si>
  <si>
    <t>Thu tại xã</t>
  </si>
  <si>
    <t>10.1</t>
  </si>
  <si>
    <t>Tr.đó: thu đền bị thiệt hại khi Nhà nước thu hồi đất công</t>
  </si>
  <si>
    <t>10.2</t>
  </si>
  <si>
    <t>Thu tiền cho thuê quầy bán hàng</t>
  </si>
  <si>
    <t>10.3</t>
  </si>
  <si>
    <t>Thu hồi khoản chi năm trước</t>
  </si>
  <si>
    <t>10.4</t>
  </si>
  <si>
    <t>Thu phạt, tịch thu</t>
  </si>
  <si>
    <t>Tr.đó: Thu phạt an toàn giao thông</t>
  </si>
  <si>
    <t>10.5</t>
  </si>
  <si>
    <t>Thu khác tại xã</t>
  </si>
  <si>
    <t>11.1</t>
  </si>
  <si>
    <t>Thu chênh lệch tỷ giá ngoại tệ</t>
  </si>
  <si>
    <t>11.2</t>
  </si>
  <si>
    <t>Thu chênh lệch giá trái phiếu</t>
  </si>
  <si>
    <t>11.3</t>
  </si>
  <si>
    <t>Thu tiền phạt (không kể phạt tại xã)</t>
  </si>
  <si>
    <t>Tr. Đó: Phạt vi phạm an toàn giao thông</t>
  </si>
  <si>
    <t>11.4</t>
  </si>
  <si>
    <t>Thu tịch thu (không kể tịch thu tại xã)</t>
  </si>
  <si>
    <t>Tr.đó: Tịch thu chống lậu</t>
  </si>
  <si>
    <t>11.5</t>
  </si>
  <si>
    <t>Thu hồi các khoản chi năm trước</t>
  </si>
  <si>
    <t>11.6</t>
  </si>
  <si>
    <t>Thu tiền bán hàng hóa vật tư dự trữ</t>
  </si>
  <si>
    <t>11.7</t>
  </si>
  <si>
    <t>Thu tiền cho thuê, bán tài sản khác</t>
  </si>
  <si>
    <t>11.8</t>
  </si>
  <si>
    <t>Thu nhập từ vốn góp của nhà nước</t>
  </si>
  <si>
    <t>11.9</t>
  </si>
  <si>
    <t>Thu khác còn lại (không kể thu khác tại xã)</t>
  </si>
  <si>
    <t>Thu xổ số kiến thiết</t>
  </si>
  <si>
    <t>12.1</t>
  </si>
  <si>
    <t>Thuế giá trị gia tăng</t>
  </si>
  <si>
    <t>12.2</t>
  </si>
  <si>
    <t>12.3</t>
  </si>
  <si>
    <t>12.4</t>
  </si>
  <si>
    <t>Thuế tiêu thụ đặc biệt</t>
  </si>
  <si>
    <t>12.5</t>
  </si>
  <si>
    <t>12.6</t>
  </si>
  <si>
    <t>Thu từ các quỹ của doanh nghiệp xổ số kiến thiết theo quy định</t>
  </si>
  <si>
    <t>Thu về dầu thô</t>
  </si>
  <si>
    <t>Dầu lãi được chia của Chính phủ Việt Nam</t>
  </si>
  <si>
    <t>Thu về condensate</t>
  </si>
  <si>
    <t>Thuế đặc biệt</t>
  </si>
  <si>
    <t>Phụ thu về dầu và khí</t>
  </si>
  <si>
    <t>Thu về khí thiên nhiên (không bao gồm doanh nghiệp có vốn đầu tư nước ngoài)</t>
  </si>
  <si>
    <t>Thu Hải quan</t>
  </si>
  <si>
    <t>Thuế xuất khẩu</t>
  </si>
  <si>
    <t>Thuế nhập khẩu</t>
  </si>
  <si>
    <t>Thuế tiêu thụ đặc biệt hàng nhập khẩu</t>
  </si>
  <si>
    <t>Thuế GTGT hàng nhập khẩu</t>
  </si>
  <si>
    <t>Thuế bổ sung đối với hàng hóa nhập khẩu vào Việt Nam</t>
  </si>
  <si>
    <t>Thu chênh lệch giá hàng xuất nhập khẩu</t>
  </si>
  <si>
    <t>Phí, lệ phí hải quan</t>
  </si>
  <si>
    <t>Tr.đó: Viện trở để cho vay lại</t>
  </si>
  <si>
    <t>Các khoản huy động, đóng góp</t>
  </si>
  <si>
    <t>Các khoản huy động đóng góp khác</t>
  </si>
  <si>
    <t>VI</t>
  </si>
  <si>
    <t>Thu từ bán cổ phần, vốn góp của Nhà nước nộp ngân sách</t>
  </si>
  <si>
    <t>Thu từ các khoản cho vay của ngân sách</t>
  </si>
  <si>
    <t>2.1</t>
  </si>
  <si>
    <t>Thu nợ gốc cho vay</t>
  </si>
  <si>
    <t>Thu lãi cho vay</t>
  </si>
  <si>
    <t>Thu từ quỹ dự trữ tài chính</t>
  </si>
  <si>
    <t>VII</t>
  </si>
  <si>
    <t>Tạm thu ngân sách</t>
  </si>
  <si>
    <t>Tr.đó: Tạm thu từ quỹ dự tài chính</t>
  </si>
  <si>
    <t>VIII</t>
  </si>
  <si>
    <t>Các khoản thu không có trong công thức</t>
  </si>
  <si>
    <t>Tr. đó: - Thu từ hoạt động thăm dò, phát triển mỏ và khai thác dầu, khí</t>
  </si>
  <si>
    <t>Thu từ khu vực công thương nghiệp - ngoài quốc doanh</t>
  </si>
  <si>
    <t>Đầu tư cho các dự án theo lĩnh vực</t>
  </si>
  <si>
    <t>Chi Quốc Phòng</t>
  </si>
  <si>
    <t>Tr.đó: từ nguồn vốn trái phiếu Chính phủ</t>
  </si>
  <si>
    <t>Chi an ninh và trật tự, an toàn xã hội</t>
  </si>
  <si>
    <t>Chi giáo dục, đào tạo và dạy nghề</t>
  </si>
  <si>
    <t>Tr.đó: chi bằng nguồn vốn ngoài nước</t>
  </si>
  <si>
    <t>Chi khoa học, công nghệ</t>
  </si>
  <si>
    <t>Chi văn hoá thông tin</t>
  </si>
  <si>
    <t>Chi giao thông vận tải</t>
  </si>
  <si>
    <t>Chi nông, lâm ngư nghiệp và thủy lợi, thủy sản</t>
  </si>
  <si>
    <t>Chi hoạt động của các cơ quan quản lý nhà nước, Đảng, đoàn thể</t>
  </si>
  <si>
    <t>I.1.12.Chi bảo đảm xã hội</t>
  </si>
  <si>
    <t>Chi các lĩnh vực khác theo quy định của pháp luật</t>
  </si>
  <si>
    <t>Tr. đó: Chi XDCB từ nguồn vốn thường xuyên</t>
  </si>
  <si>
    <t>I.2</t>
  </si>
  <si>
    <t>Chi đầu tư và hỗ trợ vốn cho doanh nghiệp cung cấp sản phẩm, dịch vụ công ích do nhà nước đặt hàng</t>
  </si>
  <si>
    <t>I.3</t>
  </si>
  <si>
    <t>Chi đầu tư phát triển khác theo quy định của pháp luật</t>
  </si>
  <si>
    <t>Chi dự trữ quốc gia</t>
  </si>
  <si>
    <t>Chi thường xuyên các lĩnh vực</t>
  </si>
  <si>
    <t>Chi quốc phòng</t>
  </si>
  <si>
    <t>Chi an ninh và trật tự an toàn xã hội</t>
  </si>
  <si>
    <t>Tr. đó: chi bằng nguồn vốn ngoài nước</t>
  </si>
  <si>
    <t>Chi sự nghiệp y tế, dân số và gia đình</t>
  </si>
  <si>
    <t>Chi sự nghiệp phát thanh truyền hình, thông tấn</t>
  </si>
  <si>
    <t>Chi đảm bảo xã hội</t>
  </si>
  <si>
    <t>Các khoản chi khác theo quy định của pháp luật</t>
  </si>
  <si>
    <t>D</t>
  </si>
  <si>
    <t>CHI NỘP NGÂN SÁCH CẤP TRÊN</t>
  </si>
  <si>
    <t>E</t>
  </si>
  <si>
    <t>Phòng Nông nghiệp và PTNT</t>
  </si>
  <si>
    <t>Chương trình MTQG</t>
  </si>
  <si>
    <t>Chi chuyển nguồn sang ngân sách năm sau</t>
  </si>
  <si>
    <t>Phòng Tư pháp</t>
  </si>
  <si>
    <t>Phòng Tài chính - Kế hoạch</t>
  </si>
  <si>
    <t>Phòng Kinh tế - Hạ tầng</t>
  </si>
  <si>
    <t>Phòng Giáo dục và Đào tạo</t>
  </si>
  <si>
    <t>Phòng Lao động TB và XH</t>
  </si>
  <si>
    <t>Phòng Văn hóa và Thông tin</t>
  </si>
  <si>
    <t>Phòng Tài nguyên và Môi trường</t>
  </si>
  <si>
    <t>Phòng Nội vụ</t>
  </si>
  <si>
    <t>Thanh tra huyện</t>
  </si>
  <si>
    <t>UBMTTQ Việt Nam huyện</t>
  </si>
  <si>
    <t>Huyện đoàn</t>
  </si>
  <si>
    <t>Hội Liên hiệp phụ nữ huyện</t>
  </si>
  <si>
    <t>Hội Nông dân huyện</t>
  </si>
  <si>
    <t>Hội Cựu chiến binh huyện</t>
  </si>
  <si>
    <t>Hội chữ thập đỏ</t>
  </si>
  <si>
    <t>Hôi Người cao tuổi</t>
  </si>
  <si>
    <t>Hội Đông y</t>
  </si>
  <si>
    <t>Hội Cựu thanh niên xung phong</t>
  </si>
  <si>
    <t>Hội Khuyến học</t>
  </si>
  <si>
    <t>1100263 UBMTTQ VN huyện</t>
  </si>
  <si>
    <t>Công an huyện</t>
  </si>
  <si>
    <t>UBND xã Phước Hà</t>
  </si>
  <si>
    <t>UBND xã Phước Nam</t>
  </si>
  <si>
    <t>UBND xã Phước Dinh</t>
  </si>
  <si>
    <t>UBND xã Phước Diêm</t>
  </si>
  <si>
    <t>UBND xã Nhị Hà</t>
  </si>
  <si>
    <t>UBND xã Phước Ninh</t>
  </si>
  <si>
    <t>UBND xã Cà Ná</t>
  </si>
  <si>
    <t xml:space="preserve"> </t>
  </si>
  <si>
    <t>Trung tâm VH-TT huyện</t>
  </si>
  <si>
    <t>Trung Tâm BDCT huyện</t>
  </si>
  <si>
    <t>12=5/1</t>
  </si>
  <si>
    <t>13=6/2</t>
  </si>
  <si>
    <t>14=7/3</t>
  </si>
  <si>
    <t>3=4+5+6</t>
  </si>
  <si>
    <t>UBND xã Phước Minh</t>
  </si>
  <si>
    <t>Ban QLDAĐTXD huyện</t>
  </si>
  <si>
    <t>7=8+9</t>
  </si>
  <si>
    <t>Thu quản lý qua ngân sách</t>
  </si>
  <si>
    <t>Chi từ nguồn thu quản lý qua ngân sách</t>
  </si>
  <si>
    <t>TỔNG SỐ (A + B + C + D + E)</t>
  </si>
  <si>
    <t>Thu nội địa thường xuyên</t>
  </si>
  <si>
    <t>Thuế GTGT hàng sản xuất - kinh doanh 
trong nước</t>
  </si>
  <si>
    <t>1.3</t>
  </si>
  <si>
    <t>1.4</t>
  </si>
  <si>
    <t>1.5</t>
  </si>
  <si>
    <t>Tài nguyên nước thủy điện</t>
  </si>
  <si>
    <t>1.6</t>
  </si>
  <si>
    <t>1.7</t>
  </si>
  <si>
    <t>1.8</t>
  </si>
  <si>
    <t>Thu từ doanh nghiệp đầu tư nước ngoài (không kể từ dầu thô)</t>
  </si>
  <si>
    <t>Tr.đó: từ hoạt động thăm dò, phát triển mỏ và
 khai thác dầu, khí</t>
  </si>
  <si>
    <t>Thuế GTGT hàng SX - KD trong nước</t>
  </si>
  <si>
    <t>3.3</t>
  </si>
  <si>
    <t>3.4</t>
  </si>
  <si>
    <t>3.5</t>
  </si>
  <si>
    <t>3.6</t>
  </si>
  <si>
    <t>Viện phí</t>
  </si>
  <si>
    <t>Phí chợ</t>
  </si>
  <si>
    <t>Phí thuộc lĩnh vực GTVT trừ phí hoa tiêu đường biển, thủy nội địa, hàng không và phí sd kết cấu hạ tầng đường sắt quốc gia</t>
  </si>
  <si>
    <t>Phí tham quan danh lam thắng cảnh, di tích lịch sử, công trình văn hóa</t>
  </si>
  <si>
    <t>Phí vệ sinh</t>
  </si>
  <si>
    <t>Phí bảo vệ môi trường đối với khai thác khoán sản (trừ dầu thô và khí thiên nhiên)</t>
  </si>
  <si>
    <t>Thu phí, lệ phí tỉnh</t>
  </si>
  <si>
    <t>Thu phí, lệ phí huyện</t>
  </si>
  <si>
    <t>8.4</t>
  </si>
  <si>
    <t>Thu tiền thuê mặt đất, mặt nước 
(không kể khu vực đầu tư NN)</t>
  </si>
  <si>
    <t>9.6</t>
  </si>
  <si>
    <t>9.7</t>
  </si>
  <si>
    <t>Thu tiền bán, thuê, khấu hao nhà ở thuộc sở hữu 
nhà nước</t>
  </si>
  <si>
    <t>Thu từ quỹ đất công ích và hoa lợi công sản khác</t>
  </si>
  <si>
    <t>Thuế bảo vệ môi trường do cơ quan Hải quan thực hiện</t>
  </si>
  <si>
    <t xml:space="preserve">Tr.đó: Các khoản thu có cấp ngân sách là </t>
  </si>
  <si>
    <t>Vay của ngân sách nhà nước</t>
  </si>
  <si>
    <t>Vay bù đắp bội chi NSNN</t>
  </si>
  <si>
    <t>Vay trong nước bù đắp bội chi NSNN</t>
  </si>
  <si>
    <t>Vay tín phiếu, trái phiếu</t>
  </si>
  <si>
    <t>Vay trong nước khác</t>
  </si>
  <si>
    <t>Vay ngoài nước bù đắp bội chi NSNN</t>
  </si>
  <si>
    <t>Vay nước ngoài về cho vay lại</t>
  </si>
  <si>
    <t>Vay cho mục đích khác</t>
  </si>
  <si>
    <t>Vay trong nước dùng cho mục đích khác</t>
  </si>
  <si>
    <t>Phát hành Công trái XDTQ</t>
  </si>
  <si>
    <t>Phát hành trái phiếu Chính phủ (dùng cho mục tiêu cụ thể)</t>
  </si>
  <si>
    <t>Vay ngoài nước để dùng cho mục đích khác</t>
  </si>
  <si>
    <t>Huy động đầu tư theo quy định khoản 3 điều 8</t>
  </si>
  <si>
    <t>Tạm vay của NSNN</t>
  </si>
  <si>
    <t>Tạm ứng từ Ngân sách Nhà nước theo lệnh của Chính phủ</t>
  </si>
  <si>
    <t>Tạm vay khác</t>
  </si>
  <si>
    <t>Các koản thu không có trong công thức</t>
  </si>
  <si>
    <t>Tr.đó: Các khoản thu có cấp ngân sách là 0</t>
  </si>
  <si>
    <t>Thu chuyển giao ngân sách</t>
  </si>
  <si>
    <t>Thu bổ sung từ ngân sách cấp trên</t>
  </si>
  <si>
    <t>Bổ sung có mục tiêu bằng nguồn vốn trong nước</t>
  </si>
  <si>
    <t>Tạm thu chuyển giao ngân sách</t>
  </si>
  <si>
    <t>Các khoản thu chưa có trong công thức</t>
  </si>
  <si>
    <t>Thu chuyển nguồn</t>
  </si>
  <si>
    <t>Thu kết dư ngân sách</t>
  </si>
  <si>
    <t>CHI TỪ NGUỒN QUẢN LÝ QUA NGÂN SÁCH</t>
  </si>
  <si>
    <t>Trung tâm PT quỹ đất huyện</t>
  </si>
  <si>
    <t>9=10+11+12</t>
  </si>
  <si>
    <t xml:space="preserve">Ban quản lý dự án đầu tư xây dựng </t>
  </si>
  <si>
    <t>CÂN ĐỐI NGÂN SÁCH HUYỆN NĂM 2019</t>
  </si>
  <si>
    <r>
      <t>(K</t>
    </r>
    <r>
      <rPr>
        <i/>
        <sz val="13"/>
        <color indexed="8"/>
        <rFont val="Times New Roman"/>
        <family val="1"/>
      </rPr>
      <t>èm theo Quyết định số        /QĐ-UBND ngày      /8/2020 của UBND huyện</t>
    </r>
    <r>
      <rPr>
        <sz val="13"/>
        <color indexed="8"/>
        <rFont val="Times New Roman"/>
        <family val="1"/>
      </rPr>
      <t>)</t>
    </r>
  </si>
  <si>
    <t>QUYẾT TOÁN NGUỒN THU NGÂN SÁCH NHÀ NƯỚC NĂM 2019</t>
  </si>
  <si>
    <r>
      <t>(</t>
    </r>
    <r>
      <rPr>
        <i/>
        <sz val="13"/>
        <rFont val="Times New Roman"/>
        <family val="1"/>
      </rPr>
      <t>Kèm theo Quyết định số        /QĐ-UBND ngày      /8/2020 của UBND huyện</t>
    </r>
    <r>
      <rPr>
        <sz val="13"/>
        <rFont val="Times New Roman"/>
        <family val="1"/>
      </rPr>
      <t>)</t>
    </r>
  </si>
  <si>
    <t xml:space="preserve"> Thu từ thu nhập sau thuế</t>
  </si>
  <si>
    <t>Trong đó ghi thu từ tiền thuê đất</t>
  </si>
  <si>
    <t xml:space="preserve"> - Phạt vi phạm hành chính do ngành thuế thực hiện</t>
  </si>
  <si>
    <t>Lợi nhuận sau thuế được chia của Chính phủ 
Việt Nam</t>
  </si>
  <si>
    <t>Từ hoạt động thăm dò, phát triển mỏ và khai thác dầu, khí</t>
  </si>
  <si>
    <t>Tr.đó: - Từ thăm dò, phát triển mỏ và khai thác dầu, khí</t>
  </si>
  <si>
    <t>Tr. Đó: Từ hoạt động thăm dò, phát triển mỏ và khai thác dầu, khí</t>
  </si>
  <si>
    <t>Thuế bảo vệ môi trường do
 cơ quan thuế thực hiện</t>
  </si>
  <si>
    <t>Các khoản thu về nhà, đất và 
khoáng sản</t>
  </si>
  <si>
    <t>Thu hồi vốn của nhà nước và thu từ quỹ dự trữ tài chính</t>
  </si>
  <si>
    <t>QUYẾT TOÁN CHI NGÂN SÁCH HUYỆN, CHI NGÂN SÁCH CẤP HUYỆN VÀ CHI NGÂN SÁCH XÃ THEO CƠ CẤU CHI NĂM 2019</t>
  </si>
  <si>
    <t>DT h</t>
  </si>
  <si>
    <t>1.9</t>
  </si>
  <si>
    <t>1.10</t>
  </si>
  <si>
    <t>1.10.1</t>
  </si>
  <si>
    <t>1.10.2</t>
  </si>
  <si>
    <t>1.11</t>
  </si>
  <si>
    <t>1.12</t>
  </si>
  <si>
    <t>1.13</t>
  </si>
  <si>
    <t>Chi sự nghiệp nông, lâm, ngư nghiệp và thủy lợi, thủy sản</t>
  </si>
  <si>
    <t>F</t>
  </si>
  <si>
    <t>TỔNG NGUỒN THU NSĐP</t>
  </si>
  <si>
    <t>Thu NSĐP được hưởng theo phân cấp</t>
  </si>
  <si>
    <t>Thu NSĐP hưởng 100%</t>
  </si>
  <si>
    <t>Thu NSĐP hưởng từ các khoản thu phân chia</t>
  </si>
  <si>
    <t xml:space="preserve">Thu bổ sung từ ngân sách cấp trên </t>
  </si>
  <si>
    <t>Thu bổ sung cân đối ngân sách</t>
  </si>
  <si>
    <t>Thu bổ sung thực hiện cải cách tiền lương</t>
  </si>
  <si>
    <t>Thu từ cấp dưới nộp lên</t>
  </si>
  <si>
    <t>TỔNG CHI NSĐP</t>
  </si>
  <si>
    <t xml:space="preserve">Tổng chi cân đối NSĐP </t>
  </si>
  <si>
    <t>Chi trả nợ lãi các khoản do chính quyền địa phương vay</t>
  </si>
  <si>
    <t>Chi bổ sung quỹ dự trữ tài chính</t>
  </si>
  <si>
    <t>BỘI CHI NSĐP/BỘI THU NSĐP</t>
  </si>
  <si>
    <t>CHI TRẢ NỢ GỐC CỦA NSĐP</t>
  </si>
  <si>
    <t>Từ nguồn vay để trả nợ gốc</t>
  </si>
  <si>
    <t>Từ nguồn bội thu, tăng thu, tiết kiệm chi, kết dư ngân sách cấp tỉnh</t>
  </si>
  <si>
    <t>TỔNG MỨC VAY CỦA NSĐP</t>
  </si>
  <si>
    <t>Vay để bù đắp bội chi</t>
  </si>
  <si>
    <t>Vay để trả nợ gốc</t>
  </si>
  <si>
    <t xml:space="preserve">Văn phòng cấp ủy và Chính quyền </t>
  </si>
  <si>
    <t>Ban chỉ huy quân sự huyện</t>
  </si>
  <si>
    <t>Điện lực Thuận Nam</t>
  </si>
  <si>
    <t>Đồn Biên phòng Phước Diêm</t>
  </si>
  <si>
    <t>Đồn Biên phòng Phước Dinh</t>
  </si>
  <si>
    <t>Nân hàng CSXH huyện</t>
  </si>
  <si>
    <t>Các xã chi hộ tiền điện hộ nghèo</t>
  </si>
  <si>
    <t>CHI TRẢ NỢ LÃI CÁC KHOẢN DO CHÍNH QUYỀN ĐỊA PHƯƠNG VAY (2)</t>
  </si>
  <si>
    <t>CHI BỔ SUNG QUỸ DỰ TRỮ TÀI CHÍNH (2)</t>
  </si>
  <si>
    <t>CHI DỰ PHÒNG NGÂN SÁCH</t>
  </si>
  <si>
    <t>CHI TẠO NGUỒN, ĐIỀU CHỈNH TIỀN LƯƠNG</t>
  </si>
  <si>
    <t>CHI BỔ SUNG CÓ MỤC TIÊU CHO NGÂN SÁCH CẤP DƯỚI (3)</t>
  </si>
  <si>
    <t>Chương trình mục tiêu quốc gia XDNTM, GNBV</t>
  </si>
  <si>
    <t>Phòng Tài nguyên - Môi trường</t>
  </si>
  <si>
    <t>Các khoản huy động đóng góp xây 
dựng cơ sở hạ tầng</t>
  </si>
  <si>
    <t>Bổ sung có mục tiêu bằng 
nguồn vốn ngoài nước</t>
  </si>
  <si>
    <t>QUYẾT TOÁN CHI NGÂN SÁCH CẤP HUYỆN THEO TỪNG LĨNH VỰC NĂM 2019</t>
  </si>
  <si>
    <t>QUYẾT TOÁN CHI NGÂN SÁCH CẤP HUYỆN CHO TỪNG CƠ QUAN, TỔ CHỨC NĂM 2019</t>
  </si>
  <si>
    <r>
      <t>(</t>
    </r>
    <r>
      <rPr>
        <i/>
        <sz val="14"/>
        <rFont val="Times New Roman"/>
        <family val="1"/>
      </rPr>
      <t>Kèm theo Quyết định số         /QĐ-UBND ngày       /8/2020 của UBND huyện</t>
    </r>
    <r>
      <rPr>
        <sz val="14"/>
        <rFont val="Times New Roman"/>
        <family val="1"/>
      </rPr>
      <t>)</t>
    </r>
  </si>
  <si>
    <t>QUYẾT TOÁN CHI BỔ SUNG TỪ NGÂN SÁCH CẤP HUYỆN CHO NGÂN SÁCH TỪNG XÃ NĂM 2019</t>
  </si>
  <si>
    <t>(Kèm theo Quyết định số         /QĐ-UBND ngày       /8/2020 của UBND huyện)</t>
  </si>
  <si>
    <t>QUYẾT TOÁN CHI CHƯƠNG TRÌNH MỤC TIÊU QUỐC GIA NGÂN SÁCH CẤP HUYỆN VÀ NGÂN SÁCH XÃ NĂM 2019</t>
  </si>
  <si>
    <t>(Kèm theo Quyết định số         /QĐ-UBND ngày      /8/2020 của UBND huyện)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</si>
</sst>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₫_-;\-* #,##0.0\ _₫_-;_-* &quot;-&quot;\ _₫_-;_-@_-"/>
    <numFmt numFmtId="178" formatCode="_-* #,##0.00\ _₫_-;\-* #,##0.00\ _₫_-;_-* &quot;-&quot;\ _₫_-;_-@_-"/>
    <numFmt numFmtId="179" formatCode="_-* #,##0.000\ _₫_-;\-* #,##0.000\ _₫_-;_-* &quot;-&quot;\ _₫_-;_-@_-"/>
    <numFmt numFmtId="180" formatCode="#,##0.0"/>
    <numFmt numFmtId="181" formatCode="#,##0;[Red]#,##0"/>
    <numFmt numFmtId="182" formatCode="0.00;[Red]0.00"/>
    <numFmt numFmtId="183" formatCode="0.0;[Red]0.0"/>
    <numFmt numFmtId="184" formatCode="0;[Red]0"/>
    <numFmt numFmtId="185" formatCode="0.000"/>
    <numFmt numFmtId="186" formatCode="0.0"/>
    <numFmt numFmtId="187" formatCode="_-* #,##0.000\ _₫_-;\-* #,##0.000\ _₫_-;_-* &quot;-&quot;??\ _₫_-;_-@_-"/>
    <numFmt numFmtId="188" formatCode="_-* #,##0.0000\ _₫_-;\-* #,##0.0000\ _₫_-;_-* &quot;-&quot;??\ _₫_-;_-@_-"/>
    <numFmt numFmtId="189" formatCode="_-* #,##0.0\ _₫_-;\-* #,##0.0\ _₫_-;_-* &quot;-&quot;??\ _₫_-;_-@_-"/>
    <numFmt numFmtId="190" formatCode="_-* #,##0\ _₫_-;\-* #,##0\ _₫_-;_-* &quot;-&quot;??\ _₫_-;_-@_-"/>
    <numFmt numFmtId="191" formatCode="#,##0.0;[Red]#,##0.0"/>
    <numFmt numFmtId="192" formatCode="_(* #,##0_);_(* \(#,##0\);_(* &quot;-&quot;??_);_(@_)"/>
    <numFmt numFmtId="193" formatCode="0.00000"/>
  </numFmts>
  <fonts count="53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"/>
      <family val="0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1" fontId="15" fillId="0" borderId="1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/>
    </xf>
    <xf numFmtId="181" fontId="15" fillId="0" borderId="10" xfId="0" applyNumberFormat="1" applyFont="1" applyBorder="1" applyAlignment="1">
      <alignment vertical="center" wrapText="1"/>
    </xf>
    <xf numFmtId="181" fontId="16" fillId="0" borderId="10" xfId="0" applyNumberFormat="1" applyFont="1" applyBorder="1" applyAlignment="1">
      <alignment vertical="center" wrapText="1"/>
    </xf>
    <xf numFmtId="9" fontId="15" fillId="0" borderId="10" xfId="62" applyFont="1" applyBorder="1" applyAlignment="1">
      <alignment vertical="center" wrapText="1"/>
    </xf>
    <xf numFmtId="9" fontId="16" fillId="0" borderId="10" xfId="62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4" fillId="0" borderId="11" xfId="58" applyFont="1" applyBorder="1" applyAlignment="1">
      <alignment horizontal="center" vertical="center"/>
      <protection/>
    </xf>
    <xf numFmtId="49" fontId="14" fillId="0" borderId="11" xfId="58" applyNumberFormat="1" applyFont="1" applyBorder="1" applyAlignment="1">
      <alignment horizontal="left" vertical="center" wrapText="1"/>
      <protection/>
    </xf>
    <xf numFmtId="0" fontId="19" fillId="0" borderId="11" xfId="58" applyFont="1" applyBorder="1" applyAlignment="1">
      <alignment horizontal="center" vertical="center"/>
      <protection/>
    </xf>
    <xf numFmtId="49" fontId="19" fillId="0" borderId="11" xfId="58" applyNumberFormat="1" applyFont="1" applyBorder="1" applyAlignment="1">
      <alignment horizontal="left" vertical="center" wrapText="1"/>
      <protection/>
    </xf>
    <xf numFmtId="3" fontId="14" fillId="0" borderId="11" xfId="58" applyNumberFormat="1" applyFont="1" applyBorder="1" applyAlignment="1">
      <alignment horizontal="right" vertical="center" wrapText="1"/>
      <protection/>
    </xf>
    <xf numFmtId="3" fontId="19" fillId="0" borderId="11" xfId="58" applyNumberFormat="1" applyFont="1" applyBorder="1" applyAlignment="1">
      <alignment horizontal="right" vertical="center" wrapText="1"/>
      <protection/>
    </xf>
    <xf numFmtId="41" fontId="16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41" fontId="16" fillId="0" borderId="10" xfId="0" applyNumberFormat="1" applyFont="1" applyBorder="1" applyAlignment="1">
      <alignment horizontal="center" vertical="center" wrapText="1"/>
    </xf>
    <xf numFmtId="41" fontId="19" fillId="0" borderId="10" xfId="0" applyNumberFormat="1" applyFont="1" applyBorder="1" applyAlignment="1">
      <alignment horizontal="center" vertical="center" wrapText="1"/>
    </xf>
    <xf numFmtId="9" fontId="15" fillId="0" borderId="10" xfId="62" applyFont="1" applyBorder="1" applyAlignment="1">
      <alignment horizontal="center" vertical="center" wrapText="1"/>
    </xf>
    <xf numFmtId="9" fontId="16" fillId="0" borderId="10" xfId="62" applyFont="1" applyBorder="1" applyAlignment="1">
      <alignment horizontal="center" vertical="center" wrapText="1"/>
    </xf>
    <xf numFmtId="9" fontId="15" fillId="0" borderId="10" xfId="62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1" fontId="15" fillId="0" borderId="10" xfId="0" applyNumberFormat="1" applyFont="1" applyBorder="1" applyAlignment="1">
      <alignment horizontal="right" vertical="center"/>
    </xf>
    <xf numFmtId="41" fontId="16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9" fontId="2" fillId="0" borderId="10" xfId="62" applyFont="1" applyBorder="1" applyAlignment="1">
      <alignment horizontal="right" vertical="center" wrapText="1"/>
    </xf>
    <xf numFmtId="9" fontId="0" fillId="0" borderId="10" xfId="62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9" fontId="0" fillId="0" borderId="10" xfId="62" applyFont="1" applyBorder="1" applyAlignment="1">
      <alignment horizontal="center" vertical="center" wrapText="1"/>
    </xf>
    <xf numFmtId="49" fontId="15" fillId="0" borderId="11" xfId="59" applyNumberFormat="1" applyFont="1" applyBorder="1" applyAlignment="1">
      <alignment horizontal="left" vertical="center"/>
      <protection/>
    </xf>
    <xf numFmtId="49" fontId="16" fillId="0" borderId="11" xfId="59" applyNumberFormat="1" applyFont="1" applyBorder="1" applyAlignment="1">
      <alignment horizontal="left" vertical="center"/>
      <protection/>
    </xf>
    <xf numFmtId="49" fontId="16" fillId="0" borderId="11" xfId="59" applyNumberFormat="1" applyFont="1" applyBorder="1" applyAlignment="1">
      <alignment horizontal="left" vertical="center" wrapText="1"/>
      <protection/>
    </xf>
    <xf numFmtId="49" fontId="15" fillId="0" borderId="11" xfId="59" applyNumberFormat="1" applyFont="1" applyBorder="1" applyAlignment="1">
      <alignment horizontal="left" vertical="center" wrapText="1"/>
      <protection/>
    </xf>
    <xf numFmtId="3" fontId="5" fillId="0" borderId="0" xfId="0" applyNumberFormat="1" applyFont="1" applyAlignment="1">
      <alignment/>
    </xf>
    <xf numFmtId="0" fontId="15" fillId="0" borderId="10" xfId="0" applyFont="1" applyBorder="1" applyAlignment="1">
      <alignment horizontal="center"/>
    </xf>
    <xf numFmtId="3" fontId="20" fillId="0" borderId="11" xfId="58" applyNumberFormat="1" applyBorder="1" applyAlignment="1">
      <alignment horizontal="right" vertical="center" wrapText="1"/>
      <protection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9" fontId="19" fillId="0" borderId="10" xfId="62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9" fontId="15" fillId="0" borderId="10" xfId="59" applyNumberFormat="1" applyFont="1" applyBorder="1" applyAlignment="1">
      <alignment horizontal="left" vertical="center"/>
      <protection/>
    </xf>
    <xf numFmtId="181" fontId="15" fillId="0" borderId="10" xfId="59" applyNumberFormat="1" applyFont="1" applyBorder="1" applyAlignment="1">
      <alignment horizontal="right" vertical="center"/>
      <protection/>
    </xf>
    <xf numFmtId="0" fontId="15" fillId="0" borderId="11" xfId="0" applyFont="1" applyBorder="1" applyAlignment="1">
      <alignment horizontal="center"/>
    </xf>
    <xf numFmtId="3" fontId="15" fillId="0" borderId="11" xfId="59" applyNumberFormat="1" applyFont="1" applyBorder="1" applyAlignment="1">
      <alignment horizontal="right" vertical="center"/>
      <protection/>
    </xf>
    <xf numFmtId="0" fontId="16" fillId="0" borderId="11" xfId="0" applyFont="1" applyBorder="1" applyAlignment="1">
      <alignment horizontal="center"/>
    </xf>
    <xf numFmtId="3" fontId="16" fillId="0" borderId="11" xfId="59" applyNumberFormat="1" applyFont="1" applyBorder="1" applyAlignment="1">
      <alignment horizontal="right" vertical="center"/>
      <protection/>
    </xf>
    <xf numFmtId="181" fontId="16" fillId="0" borderId="10" xfId="59" applyNumberFormat="1" applyFont="1" applyBorder="1" applyAlignment="1">
      <alignment horizontal="right" vertical="center"/>
      <protection/>
    </xf>
    <xf numFmtId="181" fontId="16" fillId="0" borderId="11" xfId="41" applyNumberFormat="1" applyFont="1" applyBorder="1" applyAlignment="1">
      <alignment horizontal="right" vertical="center"/>
    </xf>
    <xf numFmtId="192" fontId="16" fillId="0" borderId="11" xfId="41" applyNumberFormat="1" applyFont="1" applyBorder="1" applyAlignment="1">
      <alignment horizontal="right" vertical="center"/>
    </xf>
    <xf numFmtId="3" fontId="41" fillId="0" borderId="11" xfId="59" applyNumberFormat="1" applyFont="1" applyBorder="1" applyAlignment="1">
      <alignment horizontal="right" vertical="center"/>
      <protection/>
    </xf>
    <xf numFmtId="0" fontId="3" fillId="24" borderId="10" xfId="0" applyFont="1" applyFill="1" applyBorder="1" applyAlignment="1">
      <alignment wrapText="1"/>
    </xf>
    <xf numFmtId="3" fontId="48" fillId="0" borderId="11" xfId="59" applyNumberFormat="1" applyFont="1" applyBorder="1" applyAlignment="1">
      <alignment horizontal="right" vertical="center"/>
      <protection/>
    </xf>
    <xf numFmtId="49" fontId="16" fillId="0" borderId="10" xfId="59" applyNumberFormat="1" applyFont="1" applyBorder="1" applyAlignment="1">
      <alignment horizontal="left" vertical="center"/>
      <protection/>
    </xf>
    <xf numFmtId="49" fontId="16" fillId="0" borderId="10" xfId="59" applyNumberFormat="1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/>
    </xf>
    <xf numFmtId="3" fontId="50" fillId="0" borderId="11" xfId="58" applyNumberFormat="1" applyFont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horizontal="righ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3" fontId="14" fillId="0" borderId="0" xfId="58" applyNumberFormat="1" applyFont="1" applyBorder="1" applyAlignment="1">
      <alignment horizontal="right" vertical="center" wrapText="1"/>
      <protection/>
    </xf>
    <xf numFmtId="3" fontId="20" fillId="0" borderId="13" xfId="58" applyNumberFormat="1" applyBorder="1" applyAlignment="1">
      <alignment horizontal="right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1" fontId="15" fillId="0" borderId="11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41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176" fontId="15" fillId="0" borderId="10" xfId="62" applyNumberFormat="1" applyFont="1" applyBorder="1" applyAlignment="1">
      <alignment horizontal="center" vertical="center" wrapText="1"/>
    </xf>
    <xf numFmtId="41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176" fontId="16" fillId="0" borderId="10" xfId="62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41" fontId="41" fillId="0" borderId="10" xfId="0" applyNumberFormat="1" applyFont="1" applyBorder="1" applyAlignment="1">
      <alignment horizontal="center" vertical="center" wrapText="1"/>
    </xf>
    <xf numFmtId="41" fontId="48" fillId="0" borderId="10" xfId="0" applyNumberFormat="1" applyFont="1" applyBorder="1" applyAlignment="1">
      <alignment horizontal="center" vertical="center" wrapText="1"/>
    </xf>
    <xf numFmtId="3" fontId="15" fillId="0" borderId="11" xfId="59" applyNumberFormat="1" applyFont="1" applyBorder="1" applyAlignment="1">
      <alignment horizontal="right" vertical="center"/>
      <protection/>
    </xf>
    <xf numFmtId="3" fontId="3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92" fontId="16" fillId="0" borderId="11" xfId="41" applyNumberFormat="1" applyFont="1" applyBorder="1" applyAlignment="1">
      <alignment vertical="center"/>
    </xf>
    <xf numFmtId="192" fontId="16" fillId="0" borderId="0" xfId="41" applyNumberFormat="1" applyFont="1" applyBorder="1" applyAlignment="1">
      <alignment vertical="center"/>
    </xf>
    <xf numFmtId="41" fontId="16" fillId="0" borderId="10" xfId="0" applyNumberFormat="1" applyFont="1" applyBorder="1" applyAlignment="1">
      <alignment horizontal="center" vertical="center" wrapText="1"/>
    </xf>
    <xf numFmtId="181" fontId="1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1" fontId="4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177" fontId="16" fillId="0" borderId="10" xfId="0" applyNumberFormat="1" applyFont="1" applyBorder="1" applyAlignment="1">
      <alignment horizontal="center" vertical="center" wrapText="1"/>
    </xf>
    <xf numFmtId="3" fontId="49" fillId="24" borderId="10" xfId="0" applyNumberFormat="1" applyFont="1" applyFill="1" applyBorder="1" applyAlignment="1">
      <alignment vertical="center" wrapText="1"/>
    </xf>
    <xf numFmtId="181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76" fontId="2" fillId="0" borderId="10" xfId="62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49" fontId="14" fillId="0" borderId="10" xfId="57" applyNumberFormat="1" applyFont="1" applyBorder="1" applyAlignment="1">
      <alignment horizontal="left" vertical="center" wrapText="1"/>
      <protection/>
    </xf>
    <xf numFmtId="41" fontId="14" fillId="0" borderId="10" xfId="0" applyNumberFormat="1" applyFont="1" applyBorder="1" applyAlignment="1">
      <alignment horizontal="right" vertical="center" wrapText="1"/>
    </xf>
    <xf numFmtId="176" fontId="0" fillId="0" borderId="10" xfId="62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left" vertical="center" wrapText="1"/>
    </xf>
    <xf numFmtId="9" fontId="19" fillId="0" borderId="10" xfId="62" applyNumberFormat="1" applyFont="1" applyBorder="1" applyAlignment="1">
      <alignment horizontal="center" vertical="center" wrapText="1"/>
    </xf>
    <xf numFmtId="181" fontId="16" fillId="0" borderId="0" xfId="0" applyNumberFormat="1" applyFont="1" applyAlignment="1">
      <alignment/>
    </xf>
    <xf numFmtId="9" fontId="14" fillId="0" borderId="10" xfId="62" applyFont="1" applyBorder="1" applyAlignment="1">
      <alignment horizontal="center" vertical="center" wrapText="1"/>
    </xf>
    <xf numFmtId="9" fontId="14" fillId="0" borderId="10" xfId="62" applyNumberFormat="1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left" vertical="center"/>
    </xf>
    <xf numFmtId="41" fontId="14" fillId="0" borderId="10" xfId="0" applyNumberFormat="1" applyFont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1" fontId="5" fillId="0" borderId="1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9" fontId="8" fillId="0" borderId="10" xfId="62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41" fontId="8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62" applyNumberFormat="1" applyFont="1" applyBorder="1" applyAlignment="1">
      <alignment horizontal="center" vertical="center" wrapText="1"/>
    </xf>
    <xf numFmtId="190" fontId="8" fillId="0" borderId="10" xfId="41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81" fontId="8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 wrapText="1"/>
    </xf>
    <xf numFmtId="0" fontId="5" fillId="0" borderId="10" xfId="58" applyFont="1" applyBorder="1" applyAlignment="1">
      <alignment horizontal="center" vertical="center"/>
      <protection/>
    </xf>
    <xf numFmtId="49" fontId="5" fillId="0" borderId="10" xfId="58" applyNumberFormat="1" applyFont="1" applyBorder="1" applyAlignment="1">
      <alignment horizontal="left" vertical="center" wrapText="1"/>
      <protection/>
    </xf>
    <xf numFmtId="3" fontId="5" fillId="0" borderId="10" xfId="58" applyNumberFormat="1" applyFont="1" applyBorder="1" applyAlignment="1">
      <alignment horizontal="right" vertical="center" wrapText="1"/>
      <protection/>
    </xf>
    <xf numFmtId="0" fontId="8" fillId="0" borderId="10" xfId="58" applyFont="1" applyBorder="1" applyAlignment="1">
      <alignment horizontal="center" vertical="center"/>
      <protection/>
    </xf>
    <xf numFmtId="49" fontId="8" fillId="0" borderId="10" xfId="58" applyNumberFormat="1" applyFont="1" applyBorder="1" applyAlignment="1">
      <alignment horizontal="left" vertical="center" wrapText="1"/>
      <protection/>
    </xf>
    <xf numFmtId="3" fontId="8" fillId="0" borderId="10" xfId="58" applyNumberFormat="1" applyFont="1" applyBorder="1" applyAlignment="1">
      <alignment horizontal="right" vertical="center" wrapText="1"/>
      <protection/>
    </xf>
    <xf numFmtId="3" fontId="5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100" xfId="57"/>
    <cellStyle name="Normal_QT chi (QLNS8.0)" xfId="58"/>
    <cellStyle name="Normal_QT thu (QLNS 8.0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38100</xdr:rowOff>
    </xdr:from>
    <xdr:to>
      <xdr:col>1</xdr:col>
      <xdr:colOff>714375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381000" y="5048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1457325</xdr:colOff>
      <xdr:row>5</xdr:row>
      <xdr:rowOff>47625</xdr:rowOff>
    </xdr:from>
    <xdr:to>
      <xdr:col>2</xdr:col>
      <xdr:colOff>161925</xdr:colOff>
      <xdr:row>5</xdr:row>
      <xdr:rowOff>47625</xdr:rowOff>
    </xdr:to>
    <xdr:sp>
      <xdr:nvSpPr>
        <xdr:cNvPr id="2" name="Line 2"/>
        <xdr:cNvSpPr>
          <a:spLocks/>
        </xdr:cNvSpPr>
      </xdr:nvSpPr>
      <xdr:spPr>
        <a:xfrm>
          <a:off x="1866900" y="12668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57150</xdr:rowOff>
    </xdr:from>
    <xdr:to>
      <xdr:col>1</xdr:col>
      <xdr:colOff>847725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409575" y="476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1933575</xdr:colOff>
      <xdr:row>5</xdr:row>
      <xdr:rowOff>114300</xdr:rowOff>
    </xdr:from>
    <xdr:to>
      <xdr:col>4</xdr:col>
      <xdr:colOff>104775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33625" y="1228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38100</xdr:rowOff>
    </xdr:from>
    <xdr:to>
      <xdr:col>1</xdr:col>
      <xdr:colOff>762000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371475" y="457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4</xdr:col>
      <xdr:colOff>390525</xdr:colOff>
      <xdr:row>9</xdr:row>
      <xdr:rowOff>209550</xdr:rowOff>
    </xdr:from>
    <xdr:ext cx="180975" cy="266700"/>
    <xdr:sp>
      <xdr:nvSpPr>
        <xdr:cNvPr id="2" name="TextBox 3"/>
        <xdr:cNvSpPr txBox="1">
          <a:spLocks noChangeArrowheads="1"/>
        </xdr:cNvSpPr>
      </xdr:nvSpPr>
      <xdr:spPr>
        <a:xfrm>
          <a:off x="4972050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276225</xdr:colOff>
      <xdr:row>5</xdr:row>
      <xdr:rowOff>57150</xdr:rowOff>
    </xdr:from>
    <xdr:to>
      <xdr:col>4</xdr:col>
      <xdr:colOff>571500</xdr:colOff>
      <xdr:row>5</xdr:row>
      <xdr:rowOff>66675</xdr:rowOff>
    </xdr:to>
    <xdr:sp>
      <xdr:nvSpPr>
        <xdr:cNvPr id="3" name="Straight Connector 17"/>
        <xdr:cNvSpPr>
          <a:spLocks/>
        </xdr:cNvSpPr>
      </xdr:nvSpPr>
      <xdr:spPr>
        <a:xfrm>
          <a:off x="3429000" y="1238250"/>
          <a:ext cx="17240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38100</xdr:rowOff>
    </xdr:from>
    <xdr:to>
      <xdr:col>1</xdr:col>
      <xdr:colOff>771525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352425" y="5810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1533525</xdr:colOff>
      <xdr:row>5</xdr:row>
      <xdr:rowOff>66675</xdr:rowOff>
    </xdr:from>
    <xdr:to>
      <xdr:col>2</xdr:col>
      <xdr:colOff>19050</xdr:colOff>
      <xdr:row>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990725" y="13716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876300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342900" y="600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85725</xdr:rowOff>
    </xdr:from>
    <xdr:to>
      <xdr:col>8</xdr:col>
      <xdr:colOff>552450</xdr:colOff>
      <xdr:row>5</xdr:row>
      <xdr:rowOff>85725</xdr:rowOff>
    </xdr:to>
    <xdr:sp>
      <xdr:nvSpPr>
        <xdr:cNvPr id="2" name="Line 4"/>
        <xdr:cNvSpPr>
          <a:spLocks/>
        </xdr:cNvSpPr>
      </xdr:nvSpPr>
      <xdr:spPr>
        <a:xfrm flipV="1">
          <a:off x="4562475" y="14478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876300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352425" y="5810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876300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352425" y="5334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457200</xdr:colOff>
      <xdr:row>5</xdr:row>
      <xdr:rowOff>76200</xdr:rowOff>
    </xdr:from>
    <xdr:to>
      <xdr:col>8</xdr:col>
      <xdr:colOff>333375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3819525" y="12668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\Quyet%20toan%20thu,%20chi%20NS%20huyen%20n&#259;m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\Cac%20bieu%20quyet%20toan%20nam%202019%20kem%20theo%20Nghi%20quyet%20H&#272;ND%20huy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 Đoi (Bieu 60)"/>
      <sheetName val="QT thu (Bieu 61)"/>
      <sheetName val="QT chi (Bieu 62)"/>
      <sheetName val="MB so 63 (C,CH,M,TM)"/>
      <sheetName val="MB so 63 (Nhom, TN từng cấp)"/>
      <sheetName val="MB so 63 (Nhom, TN các cấp)"/>
      <sheetName val="MB so 64 (C,CH,M,TM)"/>
      <sheetName val="MB so 64 (Nhom, TN từng cấp)"/>
      <sheetName val="MB so 64 (Nhom, TN các cấp)"/>
      <sheetName val="Bieu 65"/>
      <sheetName val="MB số 66"/>
      <sheetName val="MB 67"/>
      <sheetName val="MB 68 (cap xa)"/>
      <sheetName val="MB 68 (cap huyen)"/>
      <sheetName val="MB so 69"/>
      <sheetName val="MB so 70 (huyen)"/>
      <sheetName val="MB so 70 (xa)"/>
      <sheetName val="Phan tich chi khac"/>
      <sheetName val="Phan tich ket dư"/>
      <sheetName val="Tính 14, 15 CNg cac xa"/>
      <sheetName val="Mau 65 chua HT"/>
      <sheetName val="Sheet1"/>
    </sheetNames>
    <sheetDataSet>
      <sheetData sheetId="1">
        <row r="14">
          <cell r="E14">
            <v>8929797533</v>
          </cell>
          <cell r="H14">
            <v>8748490043</v>
          </cell>
          <cell r="I14">
            <v>900000</v>
          </cell>
        </row>
        <row r="15">
          <cell r="E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</row>
        <row r="17">
          <cell r="E17">
            <v>14875561</v>
          </cell>
          <cell r="H17">
            <v>13775561</v>
          </cell>
          <cell r="I17">
            <v>900000</v>
          </cell>
        </row>
        <row r="18">
          <cell r="E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H26">
            <v>0</v>
          </cell>
          <cell r="I26">
            <v>0</v>
          </cell>
        </row>
        <row r="27">
          <cell r="E27">
            <v>628751039</v>
          </cell>
          <cell r="H27">
            <v>0</v>
          </cell>
          <cell r="I27">
            <v>0</v>
          </cell>
        </row>
        <row r="28">
          <cell r="E28">
            <v>628751039</v>
          </cell>
          <cell r="H28">
            <v>0</v>
          </cell>
          <cell r="I28">
            <v>0</v>
          </cell>
        </row>
        <row r="29">
          <cell r="E29">
            <v>0</v>
          </cell>
          <cell r="H29">
            <v>0</v>
          </cell>
          <cell r="I29">
            <v>0</v>
          </cell>
        </row>
        <row r="30">
          <cell r="E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H33">
            <v>0</v>
          </cell>
          <cell r="I33">
            <v>0</v>
          </cell>
        </row>
        <row r="34">
          <cell r="E34">
            <v>0</v>
          </cell>
          <cell r="H34">
            <v>0</v>
          </cell>
          <cell r="I34">
            <v>0</v>
          </cell>
        </row>
        <row r="35">
          <cell r="E35">
            <v>0</v>
          </cell>
          <cell r="H35">
            <v>0</v>
          </cell>
          <cell r="I35">
            <v>0</v>
          </cell>
        </row>
        <row r="36">
          <cell r="E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H39">
            <v>0</v>
          </cell>
          <cell r="I39">
            <v>0</v>
          </cell>
        </row>
        <row r="40">
          <cell r="E40">
            <v>35324544983</v>
          </cell>
          <cell r="H40">
            <v>25970361321</v>
          </cell>
          <cell r="I40">
            <v>7395743014</v>
          </cell>
        </row>
        <row r="41">
          <cell r="E41">
            <v>34526210570</v>
          </cell>
          <cell r="H41">
            <v>25438098730</v>
          </cell>
          <cell r="I41">
            <v>7129671192</v>
          </cell>
        </row>
        <row r="42">
          <cell r="E42">
            <v>0</v>
          </cell>
        </row>
        <row r="43">
          <cell r="E43">
            <v>780569210</v>
          </cell>
          <cell r="H43">
            <v>526502388</v>
          </cell>
          <cell r="I43">
            <v>254066822</v>
          </cell>
        </row>
        <row r="44">
          <cell r="E44">
            <v>17765203</v>
          </cell>
          <cell r="H44">
            <v>5760203</v>
          </cell>
          <cell r="I44">
            <v>12005000</v>
          </cell>
        </row>
        <row r="45">
          <cell r="E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I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4677007282</v>
          </cell>
          <cell r="H48">
            <v>1262259058</v>
          </cell>
          <cell r="I48">
            <v>3414748224</v>
          </cell>
        </row>
        <row r="49">
          <cell r="E49">
            <v>9577783825</v>
          </cell>
          <cell r="H49">
            <v>8438063621</v>
          </cell>
          <cell r="I49">
            <v>1139720204</v>
          </cell>
        </row>
        <row r="50">
          <cell r="E50">
            <v>0</v>
          </cell>
          <cell r="H50">
            <v>0</v>
          </cell>
          <cell r="I50">
            <v>0</v>
          </cell>
        </row>
        <row r="51">
          <cell r="E51">
            <v>1128000911</v>
          </cell>
          <cell r="H51">
            <v>178428405</v>
          </cell>
          <cell r="I51">
            <v>548103872</v>
          </cell>
        </row>
        <row r="52">
          <cell r="E52">
            <v>0</v>
          </cell>
          <cell r="H52">
            <v>0</v>
          </cell>
          <cell r="I52">
            <v>0</v>
          </cell>
        </row>
        <row r="53">
          <cell r="E53">
            <v>0</v>
          </cell>
          <cell r="H53">
            <v>0</v>
          </cell>
          <cell r="I53">
            <v>0</v>
          </cell>
        </row>
        <row r="54">
          <cell r="E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H57">
            <v>0</v>
          </cell>
          <cell r="I57">
            <v>0</v>
          </cell>
        </row>
        <row r="58">
          <cell r="E58">
            <v>11000000</v>
          </cell>
          <cell r="H58">
            <v>11000000</v>
          </cell>
          <cell r="I58">
            <v>0</v>
          </cell>
        </row>
        <row r="59">
          <cell r="E59">
            <v>401468634</v>
          </cell>
          <cell r="H59">
            <v>0</v>
          </cell>
          <cell r="I59">
            <v>0</v>
          </cell>
        </row>
        <row r="60">
          <cell r="E60">
            <v>0</v>
          </cell>
        </row>
        <row r="61">
          <cell r="E61">
            <v>462949277</v>
          </cell>
          <cell r="H61">
            <v>178428405</v>
          </cell>
          <cell r="I61">
            <v>284520872</v>
          </cell>
        </row>
        <row r="62">
          <cell r="E62">
            <v>263583000</v>
          </cell>
          <cell r="H62">
            <v>0</v>
          </cell>
          <cell r="I62">
            <v>263583000</v>
          </cell>
        </row>
        <row r="63">
          <cell r="E63">
            <v>14310035030</v>
          </cell>
          <cell r="H63">
            <v>14310035030</v>
          </cell>
          <cell r="I63">
            <v>0</v>
          </cell>
        </row>
        <row r="64">
          <cell r="E64">
            <v>0</v>
          </cell>
          <cell r="H64">
            <v>0</v>
          </cell>
        </row>
        <row r="65">
          <cell r="E65">
            <v>1827938</v>
          </cell>
          <cell r="H65">
            <v>1827938</v>
          </cell>
          <cell r="I65">
            <v>0</v>
          </cell>
        </row>
        <row r="66">
          <cell r="E66">
            <v>0</v>
          </cell>
          <cell r="H66">
            <v>0</v>
          </cell>
        </row>
        <row r="67">
          <cell r="E67">
            <v>2152817885</v>
          </cell>
          <cell r="H67">
            <v>2152817885</v>
          </cell>
          <cell r="I67">
            <v>0</v>
          </cell>
        </row>
        <row r="68">
          <cell r="E68">
            <v>1490381957</v>
          </cell>
          <cell r="H68">
            <v>1490381957</v>
          </cell>
        </row>
        <row r="69">
          <cell r="E69">
            <v>12155389207</v>
          </cell>
          <cell r="H69">
            <v>12155389207</v>
          </cell>
          <cell r="I69">
            <v>0</v>
          </cell>
        </row>
        <row r="70">
          <cell r="E70">
            <v>0</v>
          </cell>
          <cell r="H70">
            <v>0</v>
          </cell>
          <cell r="I70">
            <v>0</v>
          </cell>
        </row>
        <row r="71">
          <cell r="E71">
            <v>0</v>
          </cell>
          <cell r="H71">
            <v>0</v>
          </cell>
          <cell r="I71">
            <v>0</v>
          </cell>
        </row>
        <row r="72">
          <cell r="E72">
            <v>44452344</v>
          </cell>
          <cell r="H72">
            <v>0</v>
          </cell>
          <cell r="I72">
            <v>44452344</v>
          </cell>
        </row>
        <row r="73">
          <cell r="E73">
            <v>44452344</v>
          </cell>
          <cell r="H73">
            <v>0</v>
          </cell>
          <cell r="I73">
            <v>44452344</v>
          </cell>
        </row>
        <row r="74">
          <cell r="E74">
            <v>0</v>
          </cell>
          <cell r="H74">
            <v>0</v>
          </cell>
        </row>
        <row r="75">
          <cell r="E75">
            <v>0</v>
          </cell>
          <cell r="H75">
            <v>0</v>
          </cell>
        </row>
        <row r="76">
          <cell r="E76">
            <v>0</v>
          </cell>
          <cell r="H76">
            <v>0</v>
          </cell>
        </row>
        <row r="77">
          <cell r="E77">
            <v>0</v>
          </cell>
          <cell r="H77">
            <v>0</v>
          </cell>
        </row>
        <row r="78">
          <cell r="E78">
            <v>0</v>
          </cell>
          <cell r="H78">
            <v>0</v>
          </cell>
        </row>
        <row r="79">
          <cell r="E79">
            <v>0</v>
          </cell>
          <cell r="H79">
            <v>0</v>
          </cell>
        </row>
        <row r="80">
          <cell r="E80">
            <v>2021422013</v>
          </cell>
          <cell r="H80">
            <v>534427977</v>
          </cell>
          <cell r="I80">
            <v>208587720</v>
          </cell>
        </row>
        <row r="81">
          <cell r="E81">
            <v>0</v>
          </cell>
          <cell r="H81">
            <v>0</v>
          </cell>
          <cell r="I81">
            <v>0</v>
          </cell>
        </row>
        <row r="82">
          <cell r="E82">
            <v>0</v>
          </cell>
          <cell r="H82">
            <v>0</v>
          </cell>
          <cell r="I82">
            <v>0</v>
          </cell>
        </row>
        <row r="83">
          <cell r="E83">
            <v>1506573059</v>
          </cell>
          <cell r="H83">
            <v>112447955</v>
          </cell>
          <cell r="I83">
            <v>166800000</v>
          </cell>
        </row>
        <row r="84">
          <cell r="E84">
            <v>847133000</v>
          </cell>
          <cell r="H84">
            <v>0</v>
          </cell>
          <cell r="I84">
            <v>450000</v>
          </cell>
        </row>
        <row r="85">
          <cell r="E85">
            <v>180241288</v>
          </cell>
        </row>
        <row r="86">
          <cell r="E86">
            <v>63040000</v>
          </cell>
          <cell r="H86">
            <v>55350000</v>
          </cell>
          <cell r="I86">
            <v>0</v>
          </cell>
        </row>
        <row r="87">
          <cell r="E87">
            <v>0</v>
          </cell>
          <cell r="H87">
            <v>0</v>
          </cell>
          <cell r="I87">
            <v>0</v>
          </cell>
        </row>
        <row r="88">
          <cell r="E88">
            <v>257500573</v>
          </cell>
          <cell r="H88">
            <v>247712853</v>
          </cell>
          <cell r="I88">
            <v>9787720</v>
          </cell>
        </row>
        <row r="89">
          <cell r="E89">
            <v>0</v>
          </cell>
          <cell r="H89">
            <v>0</v>
          </cell>
          <cell r="I89">
            <v>0</v>
          </cell>
        </row>
        <row r="90">
          <cell r="E90">
            <v>1780000</v>
          </cell>
          <cell r="H90">
            <v>0</v>
          </cell>
          <cell r="I90">
            <v>0</v>
          </cell>
        </row>
        <row r="91">
          <cell r="E91">
            <v>0</v>
          </cell>
          <cell r="H91">
            <v>0</v>
          </cell>
          <cell r="I91">
            <v>0</v>
          </cell>
        </row>
        <row r="92">
          <cell r="E92">
            <v>192528381</v>
          </cell>
          <cell r="H92">
            <v>118917169</v>
          </cell>
          <cell r="I92">
            <v>32000000</v>
          </cell>
        </row>
        <row r="93">
          <cell r="E93">
            <v>0</v>
          </cell>
          <cell r="H93">
            <v>0</v>
          </cell>
          <cell r="I93">
            <v>0</v>
          </cell>
        </row>
        <row r="94">
          <cell r="E94">
            <v>0</v>
          </cell>
          <cell r="H94">
            <v>0</v>
          </cell>
          <cell r="I94">
            <v>0</v>
          </cell>
        </row>
        <row r="95">
          <cell r="E95">
            <v>0</v>
          </cell>
          <cell r="H95">
            <v>0</v>
          </cell>
          <cell r="I95">
            <v>0</v>
          </cell>
        </row>
        <row r="96">
          <cell r="E96">
            <v>0</v>
          </cell>
          <cell r="H96">
            <v>0</v>
          </cell>
          <cell r="I96">
            <v>0</v>
          </cell>
        </row>
        <row r="97">
          <cell r="E97">
            <v>0</v>
          </cell>
          <cell r="H97">
            <v>0</v>
          </cell>
          <cell r="I97">
            <v>0</v>
          </cell>
        </row>
        <row r="98">
          <cell r="E98">
            <v>0</v>
          </cell>
          <cell r="H98">
            <v>0</v>
          </cell>
          <cell r="I98">
            <v>0</v>
          </cell>
        </row>
        <row r="99">
          <cell r="E99">
            <v>0</v>
          </cell>
          <cell r="H99">
            <v>0</v>
          </cell>
          <cell r="I99">
            <v>0</v>
          </cell>
        </row>
        <row r="100">
          <cell r="E100">
            <v>0</v>
          </cell>
          <cell r="H100">
            <v>0</v>
          </cell>
          <cell r="I100">
            <v>0</v>
          </cell>
        </row>
        <row r="101">
          <cell r="E101">
            <v>0</v>
          </cell>
          <cell r="H101">
            <v>0</v>
          </cell>
          <cell r="I101">
            <v>0</v>
          </cell>
        </row>
        <row r="102">
          <cell r="E102">
            <v>0</v>
          </cell>
          <cell r="H102">
            <v>0</v>
          </cell>
          <cell r="I102">
            <v>0</v>
          </cell>
        </row>
        <row r="103">
          <cell r="E103">
            <v>0</v>
          </cell>
          <cell r="H103">
            <v>0</v>
          </cell>
          <cell r="I103">
            <v>0</v>
          </cell>
        </row>
        <row r="104">
          <cell r="E104">
            <v>0</v>
          </cell>
          <cell r="H104">
            <v>0</v>
          </cell>
          <cell r="I104">
            <v>0</v>
          </cell>
        </row>
        <row r="105">
          <cell r="E105">
            <v>0</v>
          </cell>
          <cell r="H105">
            <v>0</v>
          </cell>
          <cell r="I105">
            <v>0</v>
          </cell>
        </row>
        <row r="106">
          <cell r="E106">
            <v>0</v>
          </cell>
          <cell r="H106">
            <v>0</v>
          </cell>
          <cell r="I106">
            <v>0</v>
          </cell>
        </row>
        <row r="107">
          <cell r="E107">
            <v>0</v>
          </cell>
          <cell r="H107">
            <v>0</v>
          </cell>
          <cell r="I107">
            <v>0</v>
          </cell>
        </row>
        <row r="108">
          <cell r="E108">
            <v>0</v>
          </cell>
          <cell r="H108">
            <v>0</v>
          </cell>
          <cell r="I108">
            <v>0</v>
          </cell>
        </row>
        <row r="109">
          <cell r="E109">
            <v>0</v>
          </cell>
          <cell r="H109">
            <v>0</v>
          </cell>
          <cell r="I109">
            <v>0</v>
          </cell>
        </row>
        <row r="110">
          <cell r="E110">
            <v>0</v>
          </cell>
          <cell r="H110">
            <v>0</v>
          </cell>
          <cell r="I110">
            <v>0</v>
          </cell>
        </row>
        <row r="111">
          <cell r="E111">
            <v>0</v>
          </cell>
          <cell r="H111">
            <v>0</v>
          </cell>
          <cell r="I111">
            <v>0</v>
          </cell>
        </row>
        <row r="112">
          <cell r="E112">
            <v>0</v>
          </cell>
          <cell r="H112">
            <v>0</v>
          </cell>
          <cell r="I112">
            <v>0</v>
          </cell>
        </row>
        <row r="113">
          <cell r="E113">
            <v>0</v>
          </cell>
          <cell r="H113">
            <v>0</v>
          </cell>
          <cell r="I113">
            <v>0</v>
          </cell>
        </row>
        <row r="114">
          <cell r="E114">
            <v>0</v>
          </cell>
          <cell r="H114">
            <v>0</v>
          </cell>
          <cell r="I114">
            <v>0</v>
          </cell>
        </row>
        <row r="115">
          <cell r="E115">
            <v>0</v>
          </cell>
          <cell r="H115">
            <v>0</v>
          </cell>
          <cell r="I115">
            <v>0</v>
          </cell>
        </row>
        <row r="116">
          <cell r="E116">
            <v>0</v>
          </cell>
          <cell r="H116">
            <v>0</v>
          </cell>
          <cell r="I116">
            <v>0</v>
          </cell>
        </row>
        <row r="117">
          <cell r="E117">
            <v>0</v>
          </cell>
          <cell r="H117">
            <v>0</v>
          </cell>
          <cell r="I117">
            <v>0</v>
          </cell>
        </row>
        <row r="118">
          <cell r="E118">
            <v>0</v>
          </cell>
          <cell r="H118">
            <v>0</v>
          </cell>
          <cell r="I118">
            <v>0</v>
          </cell>
        </row>
        <row r="119">
          <cell r="E119">
            <v>0</v>
          </cell>
          <cell r="H119">
            <v>0</v>
          </cell>
          <cell r="I119">
            <v>0</v>
          </cell>
        </row>
        <row r="120">
          <cell r="E120">
            <v>0</v>
          </cell>
          <cell r="H120">
            <v>0</v>
          </cell>
          <cell r="I120">
            <v>0</v>
          </cell>
        </row>
        <row r="121">
          <cell r="E121">
            <v>0</v>
          </cell>
          <cell r="H121">
            <v>0</v>
          </cell>
          <cell r="I121">
            <v>0</v>
          </cell>
        </row>
        <row r="122">
          <cell r="E122">
            <v>0</v>
          </cell>
          <cell r="H122">
            <v>0</v>
          </cell>
          <cell r="I122">
            <v>0</v>
          </cell>
        </row>
        <row r="123">
          <cell r="E123">
            <v>0</v>
          </cell>
          <cell r="H123">
            <v>0</v>
          </cell>
          <cell r="I123">
            <v>0</v>
          </cell>
        </row>
        <row r="124">
          <cell r="E124">
            <v>0</v>
          </cell>
          <cell r="H124">
            <v>0</v>
          </cell>
          <cell r="I124">
            <v>0</v>
          </cell>
        </row>
        <row r="125">
          <cell r="E125">
            <v>0</v>
          </cell>
          <cell r="H125">
            <v>0</v>
          </cell>
          <cell r="I125">
            <v>0</v>
          </cell>
        </row>
        <row r="126">
          <cell r="E126">
            <v>0</v>
          </cell>
          <cell r="H126">
            <v>0</v>
          </cell>
          <cell r="I126">
            <v>0</v>
          </cell>
        </row>
        <row r="127">
          <cell r="E127">
            <v>0</v>
          </cell>
        </row>
        <row r="128">
          <cell r="E128">
            <v>0</v>
          </cell>
          <cell r="H128">
            <v>0</v>
          </cell>
          <cell r="I128">
            <v>0</v>
          </cell>
        </row>
        <row r="129">
          <cell r="E129">
            <v>0</v>
          </cell>
          <cell r="H129">
            <v>0</v>
          </cell>
          <cell r="I129">
            <v>0</v>
          </cell>
        </row>
        <row r="130">
          <cell r="E130">
            <v>0</v>
          </cell>
          <cell r="H130">
            <v>0</v>
          </cell>
          <cell r="I130">
            <v>0</v>
          </cell>
        </row>
        <row r="131">
          <cell r="E131">
            <v>0</v>
          </cell>
          <cell r="H131">
            <v>0</v>
          </cell>
          <cell r="I131">
            <v>0</v>
          </cell>
        </row>
        <row r="132">
          <cell r="E132">
            <v>0</v>
          </cell>
          <cell r="H132">
            <v>0</v>
          </cell>
          <cell r="I132">
            <v>0</v>
          </cell>
        </row>
        <row r="133">
          <cell r="E133">
            <v>0</v>
          </cell>
        </row>
        <row r="134">
          <cell r="E134">
            <v>0</v>
          </cell>
          <cell r="H134">
            <v>0</v>
          </cell>
          <cell r="I134">
            <v>0</v>
          </cell>
        </row>
        <row r="135">
          <cell r="E135">
            <v>0</v>
          </cell>
          <cell r="H135">
            <v>0</v>
          </cell>
          <cell r="I135">
            <v>0</v>
          </cell>
        </row>
        <row r="136">
          <cell r="E136">
            <v>0</v>
          </cell>
          <cell r="H136">
            <v>0</v>
          </cell>
          <cell r="I136">
            <v>0</v>
          </cell>
        </row>
        <row r="137">
          <cell r="E137">
            <v>0</v>
          </cell>
          <cell r="H137">
            <v>0</v>
          </cell>
          <cell r="I137">
            <v>0</v>
          </cell>
        </row>
        <row r="138">
          <cell r="E138">
            <v>0</v>
          </cell>
          <cell r="H138">
            <v>0</v>
          </cell>
          <cell r="I138">
            <v>0</v>
          </cell>
        </row>
        <row r="139">
          <cell r="E139">
            <v>0</v>
          </cell>
          <cell r="H139">
            <v>0</v>
          </cell>
          <cell r="I139">
            <v>0</v>
          </cell>
        </row>
        <row r="140">
          <cell r="E140">
            <v>0</v>
          </cell>
          <cell r="H140">
            <v>0</v>
          </cell>
          <cell r="I140">
            <v>0</v>
          </cell>
        </row>
        <row r="141">
          <cell r="E141">
            <v>0</v>
          </cell>
          <cell r="H141">
            <v>0</v>
          </cell>
          <cell r="I141">
            <v>0</v>
          </cell>
        </row>
        <row r="142">
          <cell r="E142">
            <v>0</v>
          </cell>
          <cell r="H142">
            <v>0</v>
          </cell>
          <cell r="I142">
            <v>0</v>
          </cell>
        </row>
        <row r="143">
          <cell r="E143">
            <v>0</v>
          </cell>
          <cell r="H143">
            <v>0</v>
          </cell>
          <cell r="I143">
            <v>0</v>
          </cell>
        </row>
        <row r="144">
          <cell r="E144">
            <v>0</v>
          </cell>
          <cell r="H144">
            <v>0</v>
          </cell>
          <cell r="I144">
            <v>0</v>
          </cell>
        </row>
        <row r="145">
          <cell r="E145">
            <v>0</v>
          </cell>
          <cell r="H145">
            <v>0</v>
          </cell>
          <cell r="I145">
            <v>0</v>
          </cell>
        </row>
        <row r="146">
          <cell r="E146">
            <v>0</v>
          </cell>
          <cell r="H146">
            <v>0</v>
          </cell>
          <cell r="I146">
            <v>0</v>
          </cell>
        </row>
        <row r="147">
          <cell r="E147">
            <v>0</v>
          </cell>
          <cell r="H147">
            <v>0</v>
          </cell>
          <cell r="I147">
            <v>0</v>
          </cell>
        </row>
        <row r="148">
          <cell r="E148">
            <v>0</v>
          </cell>
          <cell r="H148">
            <v>0</v>
          </cell>
          <cell r="I148">
            <v>0</v>
          </cell>
        </row>
        <row r="149">
          <cell r="E149">
            <v>0</v>
          </cell>
          <cell r="H149">
            <v>0</v>
          </cell>
          <cell r="I149">
            <v>0</v>
          </cell>
        </row>
        <row r="150">
          <cell r="E150">
            <v>0</v>
          </cell>
          <cell r="H150">
            <v>0</v>
          </cell>
          <cell r="I150">
            <v>0</v>
          </cell>
        </row>
        <row r="151">
          <cell r="E151">
            <v>0</v>
          </cell>
          <cell r="H151">
            <v>0</v>
          </cell>
          <cell r="I151">
            <v>0</v>
          </cell>
        </row>
        <row r="152">
          <cell r="E152">
            <v>0</v>
          </cell>
          <cell r="H152">
            <v>0</v>
          </cell>
          <cell r="I152">
            <v>0</v>
          </cell>
        </row>
        <row r="153">
          <cell r="E153">
            <v>0</v>
          </cell>
          <cell r="H153">
            <v>0</v>
          </cell>
          <cell r="I153">
            <v>0</v>
          </cell>
        </row>
        <row r="160">
          <cell r="G160">
            <v>150124042</v>
          </cell>
          <cell r="H160">
            <v>538347365</v>
          </cell>
          <cell r="I160">
            <v>0</v>
          </cell>
        </row>
        <row r="161">
          <cell r="E161">
            <v>0</v>
          </cell>
          <cell r="H161">
            <v>0</v>
          </cell>
          <cell r="I161">
            <v>0</v>
          </cell>
        </row>
        <row r="162">
          <cell r="E162">
            <v>0</v>
          </cell>
        </row>
        <row r="163">
          <cell r="E163">
            <v>0</v>
          </cell>
          <cell r="H163">
            <v>0</v>
          </cell>
          <cell r="I163">
            <v>0</v>
          </cell>
        </row>
        <row r="164">
          <cell r="E164">
            <v>10578190937</v>
          </cell>
          <cell r="H164">
            <v>7571197365</v>
          </cell>
          <cell r="I164">
            <v>3006993572</v>
          </cell>
        </row>
        <row r="165">
          <cell r="E165">
            <v>10578190937</v>
          </cell>
          <cell r="H165">
            <v>7571197365</v>
          </cell>
          <cell r="I165">
            <v>3006993572</v>
          </cell>
        </row>
        <row r="166">
          <cell r="E166">
            <v>0</v>
          </cell>
        </row>
        <row r="167">
          <cell r="E167">
            <v>0</v>
          </cell>
          <cell r="H167">
            <v>0</v>
          </cell>
          <cell r="I167">
            <v>0</v>
          </cell>
        </row>
        <row r="168">
          <cell r="E168">
            <v>26805473925</v>
          </cell>
          <cell r="H168">
            <v>23451704491</v>
          </cell>
          <cell r="I168">
            <v>3353769434</v>
          </cell>
        </row>
        <row r="169">
          <cell r="E169">
            <v>26805473925</v>
          </cell>
          <cell r="H169">
            <v>23451704491</v>
          </cell>
          <cell r="I169">
            <v>3353769434</v>
          </cell>
        </row>
        <row r="170">
          <cell r="E170">
            <v>0</v>
          </cell>
        </row>
      </sheetData>
      <sheetData sheetId="2">
        <row r="13">
          <cell r="G13">
            <v>42596420088</v>
          </cell>
        </row>
        <row r="14">
          <cell r="G14">
            <v>42596420088</v>
          </cell>
          <cell r="H14">
            <v>9213949610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1749291107</v>
          </cell>
          <cell r="H17">
            <v>0</v>
          </cell>
        </row>
        <row r="18">
          <cell r="G18">
            <v>24290063431</v>
          </cell>
          <cell r="H18">
            <v>2933475620</v>
          </cell>
        </row>
        <row r="19">
          <cell r="G19">
            <v>0</v>
          </cell>
          <cell r="H19">
            <v>0</v>
          </cell>
        </row>
        <row r="20"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G22">
            <v>297850315</v>
          </cell>
          <cell r="H22">
            <v>700000000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</row>
        <row r="26">
          <cell r="G26">
            <v>390328914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0</v>
          </cell>
          <cell r="H29">
            <v>0</v>
          </cell>
        </row>
        <row r="31">
          <cell r="G31">
            <v>0</v>
          </cell>
          <cell r="H31">
            <v>0</v>
          </cell>
        </row>
        <row r="32">
          <cell r="G32">
            <v>14946005092</v>
          </cell>
          <cell r="H32">
            <v>5150239908</v>
          </cell>
        </row>
        <row r="33">
          <cell r="H33">
            <v>0</v>
          </cell>
        </row>
        <row r="34">
          <cell r="G34">
            <v>13410093644</v>
          </cell>
          <cell r="H34">
            <v>4662004980</v>
          </cell>
        </row>
        <row r="35">
          <cell r="G35">
            <v>0</v>
          </cell>
          <cell r="H35">
            <v>0</v>
          </cell>
        </row>
        <row r="36">
          <cell r="G36">
            <v>307387093</v>
          </cell>
          <cell r="H36">
            <v>488234928</v>
          </cell>
        </row>
        <row r="37">
          <cell r="G37">
            <v>468604626</v>
          </cell>
          <cell r="H37">
            <v>430234082</v>
          </cell>
        </row>
        <row r="38">
          <cell r="G38">
            <v>0</v>
          </cell>
          <cell r="H38">
            <v>0</v>
          </cell>
        </row>
        <row r="39">
          <cell r="G39">
            <v>454276603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</row>
        <row r="44">
          <cell r="G44">
            <v>0</v>
          </cell>
          <cell r="H44">
            <v>0</v>
          </cell>
        </row>
        <row r="46">
          <cell r="G46">
            <v>139492287678</v>
          </cell>
        </row>
        <row r="47">
          <cell r="G47">
            <v>2028676000</v>
          </cell>
          <cell r="H47">
            <v>2190923212</v>
          </cell>
        </row>
        <row r="48">
          <cell r="G48">
            <v>377000000</v>
          </cell>
          <cell r="H48">
            <v>1404223497</v>
          </cell>
        </row>
        <row r="49">
          <cell r="G49">
            <v>92835292769</v>
          </cell>
        </row>
        <row r="50">
          <cell r="G50">
            <v>0</v>
          </cell>
          <cell r="H50">
            <v>0</v>
          </cell>
        </row>
        <row r="51">
          <cell r="G51">
            <v>0</v>
          </cell>
          <cell r="H51">
            <v>0</v>
          </cell>
        </row>
        <row r="52">
          <cell r="G52">
            <v>0</v>
          </cell>
          <cell r="H52">
            <v>0</v>
          </cell>
        </row>
        <row r="53">
          <cell r="G53">
            <v>291899700</v>
          </cell>
          <cell r="H53">
            <v>0</v>
          </cell>
        </row>
        <row r="54">
          <cell r="G54">
            <v>0</v>
          </cell>
          <cell r="H54">
            <v>0</v>
          </cell>
        </row>
        <row r="55">
          <cell r="G55">
            <v>711817218</v>
          </cell>
          <cell r="H55">
            <v>203601900</v>
          </cell>
        </row>
        <row r="56">
          <cell r="G56">
            <v>0</v>
          </cell>
          <cell r="H56">
            <v>0</v>
          </cell>
        </row>
        <row r="57">
          <cell r="G57">
            <v>323576484</v>
          </cell>
          <cell r="H57">
            <v>164669759</v>
          </cell>
        </row>
        <row r="58">
          <cell r="G58">
            <v>0</v>
          </cell>
          <cell r="H58">
            <v>0</v>
          </cell>
        </row>
        <row r="59">
          <cell r="G59">
            <v>170128315</v>
          </cell>
          <cell r="H59">
            <v>36345000</v>
          </cell>
        </row>
        <row r="60">
          <cell r="G60">
            <v>0</v>
          </cell>
          <cell r="H60">
            <v>0</v>
          </cell>
        </row>
        <row r="61">
          <cell r="G61">
            <v>2276982803</v>
          </cell>
          <cell r="H61">
            <v>363226200</v>
          </cell>
        </row>
        <row r="62">
          <cell r="G62">
            <v>0</v>
          </cell>
          <cell r="H62">
            <v>0</v>
          </cell>
        </row>
        <row r="63">
          <cell r="G63">
            <v>9012764943</v>
          </cell>
          <cell r="H63">
            <v>8033527436</v>
          </cell>
        </row>
        <row r="64">
          <cell r="G64">
            <v>0</v>
          </cell>
          <cell r="H64">
            <v>0</v>
          </cell>
        </row>
        <row r="65">
          <cell r="G65">
            <v>3747268226</v>
          </cell>
          <cell r="H65">
            <v>2734436591</v>
          </cell>
        </row>
        <row r="66">
          <cell r="G66">
            <v>0</v>
          </cell>
          <cell r="H66">
            <v>0</v>
          </cell>
        </row>
        <row r="67">
          <cell r="G67">
            <v>2031900913</v>
          </cell>
          <cell r="H67">
            <v>4811259456</v>
          </cell>
        </row>
        <row r="68">
          <cell r="G68">
            <v>20497780478</v>
          </cell>
          <cell r="H68">
            <v>25899761452</v>
          </cell>
        </row>
        <row r="69">
          <cell r="G69">
            <v>0</v>
          </cell>
          <cell r="H69">
            <v>0</v>
          </cell>
        </row>
        <row r="70">
          <cell r="G70">
            <v>10666368968</v>
          </cell>
          <cell r="H70">
            <v>584280610</v>
          </cell>
        </row>
        <row r="71">
          <cell r="G71">
            <v>0</v>
          </cell>
          <cell r="H71">
            <v>0</v>
          </cell>
        </row>
        <row r="72">
          <cell r="G72">
            <v>300000000</v>
          </cell>
          <cell r="H72">
            <v>126024200</v>
          </cell>
        </row>
        <row r="90">
          <cell r="G90">
            <v>150124042</v>
          </cell>
          <cell r="H90">
            <v>538347365</v>
          </cell>
        </row>
        <row r="92">
          <cell r="G92">
            <v>32602588412</v>
          </cell>
          <cell r="H92">
            <v>8660379392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so 48"/>
      <sheetName val="Bieu so 50"/>
      <sheetName val="Bieu so 51"/>
      <sheetName val="Bieu so 52"/>
      <sheetName val="Bieu so 53"/>
      <sheetName val="Bieu 54 (nhap)"/>
      <sheetName val="Bieu so 54"/>
      <sheetName val="Bieu so 58 (trđ)"/>
      <sheetName val="Bieu so 58 (đồng)"/>
      <sheetName val="Bieu so 59 (Trđ)"/>
      <sheetName val="Bieu so 59 (đồng)"/>
      <sheetName val="Bieu 61 (nhap)"/>
      <sheetName val="Bieu so 61"/>
    </sheetNames>
    <sheetDataSet>
      <sheetData sheetId="10">
        <row r="12">
          <cell r="D12">
            <v>21277143000</v>
          </cell>
          <cell r="E12">
            <v>21553039602</v>
          </cell>
          <cell r="F12">
            <v>1462000000</v>
          </cell>
          <cell r="G12">
            <v>4917144742</v>
          </cell>
          <cell r="H12">
            <v>15173894860</v>
          </cell>
          <cell r="I12">
            <v>42790269187</v>
          </cell>
          <cell r="J12">
            <v>21277143000</v>
          </cell>
          <cell r="K12">
            <v>21513126187</v>
          </cell>
          <cell r="L12">
            <v>1462000000</v>
          </cell>
          <cell r="M12">
            <v>4877231327</v>
          </cell>
          <cell r="N12">
            <v>15173894860</v>
          </cell>
        </row>
        <row r="13">
          <cell r="D13">
            <v>2544079000</v>
          </cell>
          <cell r="E13">
            <v>5623645526</v>
          </cell>
          <cell r="F13">
            <v>454000000</v>
          </cell>
          <cell r="G13">
            <v>380750666</v>
          </cell>
          <cell r="H13">
            <v>4788894860</v>
          </cell>
          <cell r="I13">
            <v>8167724526</v>
          </cell>
          <cell r="J13">
            <v>2544079000</v>
          </cell>
          <cell r="K13">
            <v>5623645526</v>
          </cell>
          <cell r="L13">
            <v>454000000</v>
          </cell>
          <cell r="M13">
            <v>380750666</v>
          </cell>
          <cell r="N13">
            <v>4788894860</v>
          </cell>
        </row>
        <row r="14">
          <cell r="D14">
            <v>445917000</v>
          </cell>
          <cell r="E14">
            <v>1364092316</v>
          </cell>
          <cell r="G14">
            <v>802092316</v>
          </cell>
          <cell r="H14">
            <v>562000000</v>
          </cell>
          <cell r="I14">
            <v>1810009316</v>
          </cell>
          <cell r="J14">
            <v>445917000</v>
          </cell>
          <cell r="K14">
            <v>1364092316</v>
          </cell>
          <cell r="L14">
            <v>0</v>
          </cell>
          <cell r="M14">
            <v>802092316</v>
          </cell>
          <cell r="N14">
            <v>562000000</v>
          </cell>
        </row>
        <row r="15">
          <cell r="D15">
            <v>3607510000</v>
          </cell>
          <cell r="E15">
            <v>2665476320</v>
          </cell>
          <cell r="G15">
            <v>1053476320</v>
          </cell>
          <cell r="H15">
            <v>1612000000</v>
          </cell>
          <cell r="I15">
            <v>6272986320</v>
          </cell>
          <cell r="J15">
            <v>3607510000</v>
          </cell>
          <cell r="K15">
            <v>2665476320</v>
          </cell>
          <cell r="L15">
            <v>0</v>
          </cell>
          <cell r="M15">
            <v>1053476320</v>
          </cell>
          <cell r="N15">
            <v>1612000000</v>
          </cell>
        </row>
        <row r="16">
          <cell r="D16">
            <v>2666610000</v>
          </cell>
          <cell r="E16">
            <v>1801380223</v>
          </cell>
          <cell r="G16">
            <v>530380223</v>
          </cell>
          <cell r="H16">
            <v>1271000000</v>
          </cell>
          <cell r="I16">
            <v>4467990223</v>
          </cell>
          <cell r="J16">
            <v>2666610000</v>
          </cell>
          <cell r="K16">
            <v>1801380223</v>
          </cell>
          <cell r="L16">
            <v>0</v>
          </cell>
          <cell r="M16">
            <v>530380223</v>
          </cell>
          <cell r="N16">
            <v>1271000000</v>
          </cell>
        </row>
        <row r="17">
          <cell r="D17">
            <v>3322454000</v>
          </cell>
          <cell r="E17">
            <v>1517003628</v>
          </cell>
          <cell r="G17">
            <v>747003628</v>
          </cell>
          <cell r="H17">
            <v>770000000</v>
          </cell>
          <cell r="I17">
            <v>4821709457</v>
          </cell>
          <cell r="J17">
            <v>3322454000</v>
          </cell>
          <cell r="K17">
            <v>1499255457</v>
          </cell>
          <cell r="L17">
            <v>0</v>
          </cell>
          <cell r="M17">
            <v>729255457</v>
          </cell>
          <cell r="N17">
            <v>770000000</v>
          </cell>
        </row>
        <row r="18">
          <cell r="D18">
            <v>2689968000</v>
          </cell>
          <cell r="E18">
            <v>903543109</v>
          </cell>
          <cell r="F18">
            <v>555000000</v>
          </cell>
          <cell r="G18">
            <v>348543109</v>
          </cell>
          <cell r="H18">
            <v>0</v>
          </cell>
          <cell r="I18">
            <v>3593511109</v>
          </cell>
          <cell r="J18">
            <v>2689968000</v>
          </cell>
          <cell r="K18">
            <v>903543109</v>
          </cell>
          <cell r="L18">
            <v>555000000</v>
          </cell>
          <cell r="M18">
            <v>348543109</v>
          </cell>
          <cell r="N18">
            <v>0</v>
          </cell>
        </row>
        <row r="19">
          <cell r="D19">
            <v>3992455000</v>
          </cell>
          <cell r="E19">
            <v>5670948346</v>
          </cell>
          <cell r="F19">
            <v>453000000</v>
          </cell>
          <cell r="G19">
            <v>547948346</v>
          </cell>
          <cell r="H19">
            <v>4670000000</v>
          </cell>
          <cell r="I19">
            <v>9663403346</v>
          </cell>
          <cell r="J19">
            <v>3992455000</v>
          </cell>
          <cell r="K19">
            <v>5670948346</v>
          </cell>
          <cell r="L19">
            <v>453000000</v>
          </cell>
          <cell r="M19">
            <v>547948346</v>
          </cell>
          <cell r="N19">
            <v>4670000000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30" zoomScaleNormal="130" zoomScalePageLayoutView="0" workbookViewId="0" topLeftCell="A1">
      <selection activeCell="A5" sqref="A5:E5"/>
    </sheetView>
  </sheetViews>
  <sheetFormatPr defaultColWidth="9.33203125" defaultRowHeight="21.75" customHeight="1"/>
  <cols>
    <col min="1" max="1" width="7.16015625" style="3" customWidth="1"/>
    <col min="2" max="2" width="52.5" style="1" customWidth="1"/>
    <col min="3" max="3" width="15.33203125" style="1" customWidth="1"/>
    <col min="4" max="4" width="16.16015625" style="1" customWidth="1"/>
    <col min="5" max="5" width="11.33203125" style="1" customWidth="1"/>
    <col min="6" max="6" width="9.33203125" style="1" customWidth="1"/>
    <col min="7" max="7" width="28.5" style="1" customWidth="1"/>
    <col min="8" max="16384" width="9.33203125" style="1" customWidth="1"/>
  </cols>
  <sheetData>
    <row r="1" spans="1:5" ht="21.75" customHeight="1">
      <c r="A1" s="140" t="s">
        <v>100</v>
      </c>
      <c r="B1" s="140"/>
      <c r="C1" s="164" t="s">
        <v>1</v>
      </c>
      <c r="D1" s="164"/>
      <c r="E1" s="164"/>
    </row>
    <row r="2" spans="1:2" ht="15" customHeight="1">
      <c r="A2" s="140" t="s">
        <v>99</v>
      </c>
      <c r="B2" s="140"/>
    </row>
    <row r="3" ht="21.75" customHeight="1">
      <c r="A3" s="5"/>
    </row>
    <row r="4" spans="1:5" ht="21.75" customHeight="1">
      <c r="A4" s="139" t="s">
        <v>352</v>
      </c>
      <c r="B4" s="139"/>
      <c r="C4" s="139"/>
      <c r="D4" s="139"/>
      <c r="E4" s="139"/>
    </row>
    <row r="5" spans="1:5" ht="15.75" customHeight="1">
      <c r="A5" s="141" t="s">
        <v>353</v>
      </c>
      <c r="B5" s="141"/>
      <c r="C5" s="141"/>
      <c r="D5" s="141"/>
      <c r="E5" s="141"/>
    </row>
    <row r="6" spans="1:4" ht="37.5" customHeight="1">
      <c r="A6" s="2"/>
      <c r="D6" s="64" t="s">
        <v>2</v>
      </c>
    </row>
    <row r="7" spans="1:7" ht="37.5" customHeight="1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G7" s="17"/>
    </row>
    <row r="8" spans="1:5" ht="18" customHeight="1">
      <c r="A8" s="4" t="s">
        <v>8</v>
      </c>
      <c r="B8" s="4" t="s">
        <v>9</v>
      </c>
      <c r="C8" s="4">
        <v>1</v>
      </c>
      <c r="D8" s="4">
        <v>2</v>
      </c>
      <c r="E8" s="4" t="s">
        <v>10</v>
      </c>
    </row>
    <row r="9" spans="1:5" ht="22.5" customHeight="1">
      <c r="A9" s="93" t="s">
        <v>8</v>
      </c>
      <c r="B9" s="94" t="s">
        <v>377</v>
      </c>
      <c r="C9" s="95">
        <f>C10+C13+C17+C18+C19+C20</f>
        <v>183772</v>
      </c>
      <c r="D9" s="96">
        <f>D10+D13+D17+D18+D19+D20</f>
        <v>301197</v>
      </c>
      <c r="E9" s="97">
        <f aca="true" t="shared" si="0" ref="E9:E16">D9/C9</f>
        <v>1.6389711163833445</v>
      </c>
    </row>
    <row r="10" spans="1:5" ht="21.75" customHeight="1">
      <c r="A10" s="93" t="s">
        <v>32</v>
      </c>
      <c r="B10" s="94" t="s">
        <v>378</v>
      </c>
      <c r="C10" s="95">
        <f>C11+C12</f>
        <v>40770</v>
      </c>
      <c r="D10" s="98">
        <f>SUM(D11:D12)</f>
        <v>72209</v>
      </c>
      <c r="E10" s="97">
        <f t="shared" si="0"/>
        <v>1.771130733382389</v>
      </c>
    </row>
    <row r="11" spans="1:5" ht="21.75" customHeight="1">
      <c r="A11" s="99">
        <v>1</v>
      </c>
      <c r="B11" s="100" t="s">
        <v>379</v>
      </c>
      <c r="C11" s="101">
        <v>23519</v>
      </c>
      <c r="D11" s="90">
        <f>59456+12753-D12</f>
        <v>24588</v>
      </c>
      <c r="E11" s="102">
        <f t="shared" si="0"/>
        <v>1.0454526127811556</v>
      </c>
    </row>
    <row r="12" spans="1:5" ht="21.75" customHeight="1">
      <c r="A12" s="99">
        <v>2</v>
      </c>
      <c r="B12" s="100" t="s">
        <v>380</v>
      </c>
      <c r="C12" s="101">
        <v>17251</v>
      </c>
      <c r="D12" s="90">
        <f>25970+7396+1262+3415+8438+1140</f>
        <v>47621</v>
      </c>
      <c r="E12" s="102">
        <f t="shared" si="0"/>
        <v>2.7604776534693642</v>
      </c>
    </row>
    <row r="13" spans="1:5" ht="21.75" customHeight="1">
      <c r="A13" s="93" t="s">
        <v>20</v>
      </c>
      <c r="B13" s="94" t="s">
        <v>381</v>
      </c>
      <c r="C13" s="95">
        <f>SUM(C14:C16)</f>
        <v>143002</v>
      </c>
      <c r="D13" s="98">
        <f>SUM(D14:D16)</f>
        <v>191067</v>
      </c>
      <c r="E13" s="97">
        <f t="shared" si="0"/>
        <v>1.3361141802212557</v>
      </c>
    </row>
    <row r="14" spans="1:5" ht="21.75" customHeight="1">
      <c r="A14" s="99">
        <v>1</v>
      </c>
      <c r="B14" s="100" t="s">
        <v>382</v>
      </c>
      <c r="C14" s="103">
        <v>108936</v>
      </c>
      <c r="D14" s="90">
        <v>122570</v>
      </c>
      <c r="E14" s="102">
        <f t="shared" si="0"/>
        <v>1.1251560549313357</v>
      </c>
    </row>
    <row r="15" spans="1:5" ht="21.75" customHeight="1">
      <c r="A15" s="99">
        <v>2</v>
      </c>
      <c r="B15" s="100" t="s">
        <v>383</v>
      </c>
      <c r="C15" s="101">
        <v>15014</v>
      </c>
      <c r="D15" s="104"/>
      <c r="E15" s="102">
        <f t="shared" si="0"/>
        <v>0</v>
      </c>
    </row>
    <row r="16" spans="1:5" ht="21.75" customHeight="1">
      <c r="A16" s="99">
        <v>3</v>
      </c>
      <c r="B16" s="100" t="s">
        <v>12</v>
      </c>
      <c r="C16" s="101">
        <v>19052</v>
      </c>
      <c r="D16" s="90">
        <v>68497</v>
      </c>
      <c r="E16" s="102">
        <f t="shared" si="0"/>
        <v>3.5952655889145495</v>
      </c>
    </row>
    <row r="17" spans="1:5" ht="21.75" customHeight="1">
      <c r="A17" s="93" t="s">
        <v>24</v>
      </c>
      <c r="B17" s="94" t="s">
        <v>14</v>
      </c>
      <c r="C17" s="95"/>
      <c r="D17" s="98">
        <v>10578</v>
      </c>
      <c r="E17" s="97"/>
    </row>
    <row r="18" spans="1:5" ht="21.75" customHeight="1">
      <c r="A18" s="93" t="s">
        <v>54</v>
      </c>
      <c r="B18" s="94" t="s">
        <v>288</v>
      </c>
      <c r="C18" s="98"/>
      <c r="D18" s="105"/>
      <c r="E18" s="97"/>
    </row>
    <row r="19" spans="1:5" ht="21.75" customHeight="1">
      <c r="A19" s="93" t="s">
        <v>77</v>
      </c>
      <c r="B19" s="94" t="s">
        <v>13</v>
      </c>
      <c r="C19" s="98"/>
      <c r="D19" s="98">
        <v>26805</v>
      </c>
      <c r="E19" s="90"/>
    </row>
    <row r="20" spans="1:5" ht="21.75" customHeight="1">
      <c r="A20" s="93" t="s">
        <v>203</v>
      </c>
      <c r="B20" s="94" t="s">
        <v>384</v>
      </c>
      <c r="C20" s="98"/>
      <c r="D20" s="106">
        <v>538</v>
      </c>
      <c r="E20" s="90"/>
    </row>
    <row r="21" spans="1:5" ht="21.75" customHeight="1">
      <c r="A21" s="93" t="s">
        <v>9</v>
      </c>
      <c r="B21" s="94" t="s">
        <v>385</v>
      </c>
      <c r="C21" s="98">
        <f>C22+C29+C32+C33+C34</f>
        <v>183772</v>
      </c>
      <c r="D21" s="98">
        <f>D22+D29+D32+D33+D34</f>
        <v>275132</v>
      </c>
      <c r="E21" s="97">
        <f aca="true" t="shared" si="1" ref="E21:E31">D21/C21</f>
        <v>1.4971377576562261</v>
      </c>
    </row>
    <row r="22" spans="1:5" ht="24" customHeight="1">
      <c r="A22" s="93" t="s">
        <v>32</v>
      </c>
      <c r="B22" s="94" t="s">
        <v>386</v>
      </c>
      <c r="C22" s="98">
        <f>SUM(C23:C28)</f>
        <v>164720</v>
      </c>
      <c r="D22" s="98">
        <f>SUM(D23:D28)</f>
        <v>230309</v>
      </c>
      <c r="E22" s="97">
        <f t="shared" si="1"/>
        <v>1.3981847984458475</v>
      </c>
    </row>
    <row r="23" spans="1:5" ht="23.25" customHeight="1">
      <c r="A23" s="99">
        <v>1</v>
      </c>
      <c r="B23" s="100" t="s">
        <v>16</v>
      </c>
      <c r="C23" s="107">
        <v>3400</v>
      </c>
      <c r="D23" s="90">
        <v>51810</v>
      </c>
      <c r="E23" s="102">
        <f t="shared" si="1"/>
        <v>15.238235294117647</v>
      </c>
    </row>
    <row r="24" spans="1:5" ht="24.75" customHeight="1">
      <c r="A24" s="99">
        <v>2</v>
      </c>
      <c r="B24" s="100" t="s">
        <v>17</v>
      </c>
      <c r="C24" s="101">
        <v>158066</v>
      </c>
      <c r="D24" s="90">
        <f>139492+39007</f>
        <v>178499</v>
      </c>
      <c r="E24" s="102">
        <f t="shared" si="1"/>
        <v>1.1292687864562905</v>
      </c>
    </row>
    <row r="25" spans="1:5" ht="30.75" customHeight="1">
      <c r="A25" s="99">
        <v>3</v>
      </c>
      <c r="B25" s="100" t="s">
        <v>387</v>
      </c>
      <c r="C25" s="90"/>
      <c r="D25" s="104"/>
      <c r="E25" s="102"/>
    </row>
    <row r="26" spans="1:5" ht="24.75" customHeight="1">
      <c r="A26" s="99">
        <v>4</v>
      </c>
      <c r="B26" s="100" t="s">
        <v>388</v>
      </c>
      <c r="C26" s="90"/>
      <c r="D26" s="104"/>
      <c r="E26" s="102"/>
    </row>
    <row r="27" spans="1:5" ht="24" customHeight="1">
      <c r="A27" s="99">
        <v>5</v>
      </c>
      <c r="B27" s="100" t="s">
        <v>18</v>
      </c>
      <c r="C27" s="107">
        <v>3254</v>
      </c>
      <c r="D27" s="90"/>
      <c r="E27" s="102">
        <f t="shared" si="1"/>
        <v>0</v>
      </c>
    </row>
    <row r="28" spans="1:5" ht="26.25" customHeight="1">
      <c r="A28" s="99">
        <v>6</v>
      </c>
      <c r="B28" s="100" t="s">
        <v>19</v>
      </c>
      <c r="C28" s="90"/>
      <c r="D28" s="90"/>
      <c r="E28" s="102"/>
    </row>
    <row r="29" spans="1:5" ht="24" customHeight="1">
      <c r="A29" s="93" t="s">
        <v>20</v>
      </c>
      <c r="B29" s="94" t="s">
        <v>21</v>
      </c>
      <c r="C29" s="98">
        <f>SUM(C30:C31)</f>
        <v>19052</v>
      </c>
      <c r="D29" s="98">
        <f>SUM(D30:D31)</f>
        <v>0</v>
      </c>
      <c r="E29" s="97">
        <f t="shared" si="1"/>
        <v>0</v>
      </c>
    </row>
    <row r="30" spans="1:5" ht="24.75" customHeight="1">
      <c r="A30" s="99">
        <v>1</v>
      </c>
      <c r="B30" s="100" t="s">
        <v>22</v>
      </c>
      <c r="C30" s="101">
        <f>1812+6576</f>
        <v>8388</v>
      </c>
      <c r="D30" s="90"/>
      <c r="E30" s="102"/>
    </row>
    <row r="31" spans="1:5" ht="20.25" customHeight="1">
      <c r="A31" s="99">
        <v>2</v>
      </c>
      <c r="B31" s="100" t="s">
        <v>23</v>
      </c>
      <c r="C31" s="108">
        <v>10664</v>
      </c>
      <c r="D31" s="90"/>
      <c r="E31" s="102">
        <f t="shared" si="1"/>
        <v>0</v>
      </c>
    </row>
    <row r="32" spans="1:5" ht="21.75" customHeight="1">
      <c r="A32" s="7" t="s">
        <v>24</v>
      </c>
      <c r="B32" s="12" t="s">
        <v>289</v>
      </c>
      <c r="C32" s="109"/>
      <c r="D32" s="98"/>
      <c r="E32" s="97"/>
    </row>
    <row r="33" spans="1:5" ht="21.75" customHeight="1">
      <c r="A33" s="93" t="s">
        <v>54</v>
      </c>
      <c r="B33" s="94" t="s">
        <v>25</v>
      </c>
      <c r="C33" s="90"/>
      <c r="D33" s="110">
        <v>43669</v>
      </c>
      <c r="E33" s="97"/>
    </row>
    <row r="34" spans="1:5" ht="21.75" customHeight="1">
      <c r="A34" s="93" t="s">
        <v>77</v>
      </c>
      <c r="B34" s="94" t="s">
        <v>105</v>
      </c>
      <c r="C34" s="90"/>
      <c r="D34" s="111">
        <v>1154</v>
      </c>
      <c r="E34" s="97"/>
    </row>
    <row r="35" spans="1:5" ht="21.75" customHeight="1">
      <c r="A35" s="93" t="s">
        <v>41</v>
      </c>
      <c r="B35" s="94" t="s">
        <v>389</v>
      </c>
      <c r="C35" s="90"/>
      <c r="D35" s="104"/>
      <c r="E35" s="90"/>
    </row>
    <row r="36" spans="1:5" ht="21.75" customHeight="1">
      <c r="A36" s="93" t="s">
        <v>244</v>
      </c>
      <c r="B36" s="94" t="s">
        <v>390</v>
      </c>
      <c r="C36" s="90"/>
      <c r="D36" s="104"/>
      <c r="E36" s="90"/>
    </row>
    <row r="37" spans="1:5" ht="23.25" customHeight="1">
      <c r="A37" s="93" t="s">
        <v>32</v>
      </c>
      <c r="B37" s="94" t="s">
        <v>391</v>
      </c>
      <c r="C37" s="90"/>
      <c r="D37" s="104"/>
      <c r="E37" s="90"/>
    </row>
    <row r="38" spans="1:5" ht="36" customHeight="1">
      <c r="A38" s="93" t="s">
        <v>20</v>
      </c>
      <c r="B38" s="94" t="s">
        <v>392</v>
      </c>
      <c r="C38" s="90"/>
      <c r="D38" s="90"/>
      <c r="E38" s="90"/>
    </row>
    <row r="39" spans="1:5" ht="22.5" customHeight="1">
      <c r="A39" s="93" t="s">
        <v>246</v>
      </c>
      <c r="B39" s="94" t="s">
        <v>393</v>
      </c>
      <c r="C39" s="112"/>
      <c r="D39" s="112"/>
      <c r="E39" s="112"/>
    </row>
    <row r="40" spans="1:5" ht="20.25" customHeight="1">
      <c r="A40" s="93" t="s">
        <v>32</v>
      </c>
      <c r="B40" s="94" t="s">
        <v>394</v>
      </c>
      <c r="C40" s="112"/>
      <c r="D40" s="112"/>
      <c r="E40" s="112"/>
    </row>
    <row r="41" spans="1:5" ht="24" customHeight="1">
      <c r="A41" s="93" t="s">
        <v>20</v>
      </c>
      <c r="B41" s="94" t="s">
        <v>395</v>
      </c>
      <c r="C41" s="112"/>
      <c r="D41" s="112"/>
      <c r="E41" s="112"/>
    </row>
  </sheetData>
  <sheetProtection/>
  <mergeCells count="5">
    <mergeCell ref="A1:B1"/>
    <mergeCell ref="A2:B2"/>
    <mergeCell ref="C1:E1"/>
    <mergeCell ref="A4:E4"/>
    <mergeCell ref="A5:E5"/>
  </mergeCells>
  <printOptions/>
  <pageMargins left="0.75" right="0.17" top="0.53" bottom="0.28" header="0.5" footer="0.3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zoomScale="145" zoomScaleNormal="145" zoomScalePageLayoutView="0" workbookViewId="0" topLeftCell="A1">
      <selection activeCell="F1" sqref="F1:H1"/>
    </sheetView>
  </sheetViews>
  <sheetFormatPr defaultColWidth="9.33203125" defaultRowHeight="12.75"/>
  <cols>
    <col min="1" max="1" width="7" style="3" customWidth="1"/>
    <col min="2" max="2" width="40.66015625" style="1" customWidth="1"/>
    <col min="3" max="3" width="11.16015625" style="1" customWidth="1"/>
    <col min="4" max="4" width="10.16015625" style="1" customWidth="1"/>
    <col min="5" max="6" width="10.33203125" style="1" customWidth="1"/>
    <col min="7" max="7" width="7.83203125" style="1" customWidth="1"/>
    <col min="8" max="8" width="8" style="1" customWidth="1"/>
    <col min="9" max="9" width="17" style="1" customWidth="1"/>
    <col min="10" max="10" width="15.83203125" style="1" customWidth="1"/>
    <col min="11" max="16384" width="9.33203125" style="1" customWidth="1"/>
  </cols>
  <sheetData>
    <row r="1" spans="1:8" ht="16.5">
      <c r="A1" s="140" t="s">
        <v>100</v>
      </c>
      <c r="B1" s="140"/>
      <c r="F1" s="145" t="s">
        <v>26</v>
      </c>
      <c r="G1" s="145"/>
      <c r="H1" s="145"/>
    </row>
    <row r="2" spans="1:2" ht="16.5">
      <c r="A2" s="140" t="s">
        <v>99</v>
      </c>
      <c r="B2" s="140"/>
    </row>
    <row r="3" spans="1:4" ht="16.5">
      <c r="A3" s="5"/>
      <c r="D3" s="56"/>
    </row>
    <row r="4" spans="1:8" ht="21.75" customHeight="1">
      <c r="A4" s="139" t="s">
        <v>354</v>
      </c>
      <c r="B4" s="139"/>
      <c r="C4" s="139"/>
      <c r="D4" s="139"/>
      <c r="E4" s="139"/>
      <c r="F4" s="139"/>
      <c r="G4" s="139"/>
      <c r="H4" s="139"/>
    </row>
    <row r="5" spans="1:8" ht="16.5">
      <c r="A5" s="146" t="s">
        <v>355</v>
      </c>
      <c r="B5" s="146"/>
      <c r="C5" s="146"/>
      <c r="D5" s="146"/>
      <c r="E5" s="146"/>
      <c r="F5" s="146"/>
      <c r="G5" s="146"/>
      <c r="H5" s="146"/>
    </row>
    <row r="6" spans="1:8" ht="33.75" customHeight="1">
      <c r="A6" s="2"/>
      <c r="F6" s="143" t="s">
        <v>2</v>
      </c>
      <c r="G6" s="143"/>
      <c r="H6" s="143"/>
    </row>
    <row r="7" spans="1:8" ht="24" customHeight="1">
      <c r="A7" s="142" t="s">
        <v>3</v>
      </c>
      <c r="B7" s="142" t="s">
        <v>4</v>
      </c>
      <c r="C7" s="142" t="s">
        <v>27</v>
      </c>
      <c r="D7" s="142"/>
      <c r="E7" s="142" t="s">
        <v>6</v>
      </c>
      <c r="F7" s="142"/>
      <c r="G7" s="142" t="s">
        <v>7</v>
      </c>
      <c r="H7" s="142"/>
    </row>
    <row r="8" spans="1:8" ht="44.25" customHeight="1">
      <c r="A8" s="142"/>
      <c r="B8" s="142"/>
      <c r="C8" s="7" t="s">
        <v>28</v>
      </c>
      <c r="D8" s="7" t="s">
        <v>29</v>
      </c>
      <c r="E8" s="7" t="s">
        <v>28</v>
      </c>
      <c r="F8" s="7" t="s">
        <v>29</v>
      </c>
      <c r="G8" s="7" t="s">
        <v>28</v>
      </c>
      <c r="H8" s="7" t="s">
        <v>29</v>
      </c>
    </row>
    <row r="9" spans="1:8" ht="15" customHeight="1">
      <c r="A9" s="61" t="s">
        <v>8</v>
      </c>
      <c r="B9" s="61" t="s">
        <v>9</v>
      </c>
      <c r="C9" s="61">
        <v>1</v>
      </c>
      <c r="D9" s="61">
        <v>2</v>
      </c>
      <c r="E9" s="61">
        <v>3</v>
      </c>
      <c r="F9" s="61">
        <v>4</v>
      </c>
      <c r="G9" s="61" t="s">
        <v>30</v>
      </c>
      <c r="H9" s="61" t="s">
        <v>31</v>
      </c>
    </row>
    <row r="10" spans="1:8" ht="24" customHeight="1">
      <c r="A10" s="57"/>
      <c r="B10" s="65" t="s">
        <v>290</v>
      </c>
      <c r="C10" s="66">
        <f>C11+C154+C164+C168+C171</f>
        <v>183002</v>
      </c>
      <c r="D10" s="66">
        <f>D11+D154+D164+D168+D171</f>
        <v>185002</v>
      </c>
      <c r="E10" s="66">
        <f>E11+E154+E164+E168+E171</f>
        <v>306011.80679</v>
      </c>
      <c r="F10" s="66">
        <f>F11+F154+F164+F168+F171</f>
        <v>301198.008621</v>
      </c>
      <c r="G10" s="20">
        <f>E10/C10</f>
        <v>1.6721773903563895</v>
      </c>
      <c r="H10" s="20">
        <f>F10/D10</f>
        <v>1.6280797430352103</v>
      </c>
    </row>
    <row r="11" spans="1:8" ht="24" customHeight="1">
      <c r="A11" s="38" t="s">
        <v>8</v>
      </c>
      <c r="B11" s="65" t="s">
        <v>106</v>
      </c>
      <c r="C11" s="66">
        <f>C12+C98+C108+C118</f>
        <v>40000</v>
      </c>
      <c r="D11" s="66">
        <f>D12+D98+D108+D118</f>
        <v>42000</v>
      </c>
      <c r="E11" s="66">
        <f>E12+E98+E108+E118</f>
        <v>76656.67052100001</v>
      </c>
      <c r="F11" s="66">
        <f>F12+F98+F108+F118</f>
        <v>72208.996394</v>
      </c>
      <c r="G11" s="20">
        <f aca="true" t="shared" si="0" ref="G11:H13">E11/C11</f>
        <v>1.9164167630250002</v>
      </c>
      <c r="H11" s="20">
        <f t="shared" si="0"/>
        <v>1.719261818904762</v>
      </c>
    </row>
    <row r="12" spans="1:8" ht="24" customHeight="1">
      <c r="A12" s="67" t="s">
        <v>32</v>
      </c>
      <c r="B12" s="52" t="s">
        <v>291</v>
      </c>
      <c r="C12" s="68">
        <f>C13+C27+C40+C47+C48+C49+C50+C51+C63+C72+C80+C93</f>
        <v>40000</v>
      </c>
      <c r="D12" s="68">
        <f>D13+D27+D40+D47+D48+D49+D50+D51+D63+D72+D80+D93</f>
        <v>42000</v>
      </c>
      <c r="E12" s="68">
        <f>E13+E27+E40+E47+E48+E49+E50+E51+E63+E72+E80+E93</f>
        <v>76656.67052100001</v>
      </c>
      <c r="F12" s="68">
        <f>F13+F27+F40+F47+F48+F49+F50+F51+F63+F72+F80+F93</f>
        <v>72208.996394</v>
      </c>
      <c r="G12" s="20">
        <f t="shared" si="0"/>
        <v>1.9164167630250002</v>
      </c>
      <c r="H12" s="20">
        <f t="shared" si="0"/>
        <v>1.719261818904762</v>
      </c>
    </row>
    <row r="13" spans="1:8" ht="21.75" customHeight="1">
      <c r="A13" s="69">
        <v>1</v>
      </c>
      <c r="B13" s="53" t="s">
        <v>107</v>
      </c>
      <c r="C13" s="70">
        <f>C14+C16+C17+C20+C21+C24+C25+C26</f>
        <v>7500</v>
      </c>
      <c r="D13" s="70">
        <f>D14+D16+D17+D20+D21+D24+D25+D26</f>
        <v>9500</v>
      </c>
      <c r="E13" s="70">
        <f>E14+E16+E17+E20+E21+E24+E25+E26</f>
        <v>8944.673094000002</v>
      </c>
      <c r="F13" s="70">
        <f>F14+F16+F17+F20+F21+F24+F25+F26</f>
        <v>8764.065604</v>
      </c>
      <c r="G13" s="21">
        <f t="shared" si="0"/>
        <v>1.1926230792</v>
      </c>
      <c r="H13" s="21">
        <f t="shared" si="0"/>
        <v>0.9225332214736841</v>
      </c>
    </row>
    <row r="14" spans="1:8" ht="30.75" customHeight="1">
      <c r="A14" s="69" t="s">
        <v>60</v>
      </c>
      <c r="B14" s="54" t="s">
        <v>292</v>
      </c>
      <c r="C14" s="70">
        <v>7500</v>
      </c>
      <c r="D14" s="70">
        <v>9500</v>
      </c>
      <c r="E14" s="71">
        <f>'[1]QT thu (Bieu 61)'!E14/1000000</f>
        <v>8929.797533</v>
      </c>
      <c r="F14" s="19">
        <f>('[1]QT thu (Bieu 61)'!H14+'[1]QT thu (Bieu 61)'!I14)/1000000</f>
        <v>8749.390043</v>
      </c>
      <c r="G14" s="9"/>
      <c r="H14" s="9"/>
    </row>
    <row r="15" spans="1:8" ht="33" customHeight="1">
      <c r="A15" s="69"/>
      <c r="B15" s="54" t="s">
        <v>215</v>
      </c>
      <c r="C15" s="70"/>
      <c r="D15" s="70"/>
      <c r="E15" s="71">
        <f>'[1]QT thu (Bieu 61)'!E15/1000000</f>
        <v>0</v>
      </c>
      <c r="F15" s="19">
        <f>('[1]QT thu (Bieu 61)'!H15+'[1]QT thu (Bieu 61)'!I15)/1000000</f>
        <v>0</v>
      </c>
      <c r="G15" s="9"/>
      <c r="H15" s="9"/>
    </row>
    <row r="16" spans="1:8" ht="24" customHeight="1">
      <c r="A16" s="69" t="s">
        <v>61</v>
      </c>
      <c r="B16" s="53" t="s">
        <v>108</v>
      </c>
      <c r="C16" s="70">
        <v>0</v>
      </c>
      <c r="D16" s="70">
        <v>0</v>
      </c>
      <c r="E16" s="71">
        <f>'[1]QT thu (Bieu 61)'!E16/1000000</f>
        <v>0</v>
      </c>
      <c r="F16" s="19">
        <f>('[1]QT thu (Bieu 61)'!H16+'[1]QT thu (Bieu 61)'!I16)/1000000</f>
        <v>0</v>
      </c>
      <c r="G16" s="9"/>
      <c r="H16" s="9"/>
    </row>
    <row r="17" spans="1:8" ht="24" customHeight="1">
      <c r="A17" s="69" t="s">
        <v>293</v>
      </c>
      <c r="B17" s="53" t="s">
        <v>109</v>
      </c>
      <c r="C17" s="70">
        <v>0</v>
      </c>
      <c r="D17" s="70">
        <v>0</v>
      </c>
      <c r="E17" s="71">
        <f>'[1]QT thu (Bieu 61)'!E17/1000000</f>
        <v>14.875561</v>
      </c>
      <c r="F17" s="19">
        <f>('[1]QT thu (Bieu 61)'!H17+'[1]QT thu (Bieu 61)'!I17)/1000000</f>
        <v>14.675561</v>
      </c>
      <c r="G17" s="9"/>
      <c r="H17" s="9"/>
    </row>
    <row r="18" spans="1:8" ht="24" customHeight="1">
      <c r="A18" s="69"/>
      <c r="B18" s="53" t="s">
        <v>110</v>
      </c>
      <c r="C18" s="70">
        <v>0</v>
      </c>
      <c r="D18" s="70">
        <v>0</v>
      </c>
      <c r="E18" s="71">
        <f>'[1]QT thu (Bieu 61)'!E18/1000000</f>
        <v>0</v>
      </c>
      <c r="F18" s="19">
        <f>('[1]QT thu (Bieu 61)'!H18+'[1]QT thu (Bieu 61)'!I18)/1000000</f>
        <v>0</v>
      </c>
      <c r="G18" s="9"/>
      <c r="H18" s="9"/>
    </row>
    <row r="19" spans="1:8" ht="39" customHeight="1">
      <c r="A19" s="144" t="s">
        <v>294</v>
      </c>
      <c r="B19" s="54" t="s">
        <v>360</v>
      </c>
      <c r="C19" s="70">
        <v>0</v>
      </c>
      <c r="D19" s="70">
        <v>0</v>
      </c>
      <c r="E19" s="71">
        <f>'[1]QT thu (Bieu 61)'!E19/1000000</f>
        <v>0</v>
      </c>
      <c r="F19" s="19">
        <f>('[1]QT thu (Bieu 61)'!H19+'[1]QT thu (Bieu 61)'!I19)/1000000</f>
        <v>0</v>
      </c>
      <c r="G19" s="9"/>
      <c r="H19" s="9"/>
    </row>
    <row r="20" spans="1:8" ht="24" customHeight="1">
      <c r="A20" s="144"/>
      <c r="B20" s="53" t="s">
        <v>356</v>
      </c>
      <c r="C20" s="70">
        <v>0</v>
      </c>
      <c r="D20" s="70">
        <v>0</v>
      </c>
      <c r="E20" s="71">
        <f>'[1]QT thu (Bieu 61)'!E20/1000000</f>
        <v>0</v>
      </c>
      <c r="F20" s="19">
        <f>('[1]QT thu (Bieu 61)'!H20+'[1]QT thu (Bieu 61)'!I20)/1000000</f>
        <v>0</v>
      </c>
      <c r="G20" s="9"/>
      <c r="H20" s="9"/>
    </row>
    <row r="21" spans="1:8" ht="24" customHeight="1">
      <c r="A21" s="69" t="s">
        <v>295</v>
      </c>
      <c r="B21" s="53" t="s">
        <v>116</v>
      </c>
      <c r="C21" s="70">
        <v>0</v>
      </c>
      <c r="D21" s="70">
        <v>0</v>
      </c>
      <c r="E21" s="71">
        <f>'[1]QT thu (Bieu 61)'!E21/1000000</f>
        <v>0</v>
      </c>
      <c r="F21" s="19">
        <f>('[1]QT thu (Bieu 61)'!H21+'[1]QT thu (Bieu 61)'!I21)/1000000</f>
        <v>0</v>
      </c>
      <c r="G21" s="9"/>
      <c r="H21" s="9"/>
    </row>
    <row r="22" spans="1:8" ht="24" customHeight="1">
      <c r="A22" s="69"/>
      <c r="B22" s="53" t="s">
        <v>112</v>
      </c>
      <c r="C22" s="70">
        <v>0</v>
      </c>
      <c r="D22" s="70">
        <v>0</v>
      </c>
      <c r="E22" s="71">
        <f>'[1]QT thu (Bieu 61)'!E22/1000000</f>
        <v>0</v>
      </c>
      <c r="F22" s="19">
        <f>('[1]QT thu (Bieu 61)'!H22+'[1]QT thu (Bieu 61)'!I22)/1000000</f>
        <v>0</v>
      </c>
      <c r="G22" s="9"/>
      <c r="H22" s="9"/>
    </row>
    <row r="23" spans="1:8" ht="24" customHeight="1">
      <c r="A23" s="69" t="s">
        <v>11</v>
      </c>
      <c r="B23" s="53" t="s">
        <v>296</v>
      </c>
      <c r="C23" s="70">
        <v>0</v>
      </c>
      <c r="D23" s="70">
        <v>0</v>
      </c>
      <c r="E23" s="71">
        <f>'[1]QT thu (Bieu 61)'!E23/1000000</f>
        <v>0</v>
      </c>
      <c r="F23" s="19">
        <f>('[1]QT thu (Bieu 61)'!H23+'[1]QT thu (Bieu 61)'!I23)/1000000</f>
        <v>0</v>
      </c>
      <c r="G23" s="9"/>
      <c r="H23" s="9"/>
    </row>
    <row r="24" spans="1:8" ht="24" customHeight="1">
      <c r="A24" s="69" t="s">
        <v>297</v>
      </c>
      <c r="B24" s="53" t="s">
        <v>117</v>
      </c>
      <c r="C24" s="70"/>
      <c r="D24" s="70"/>
      <c r="E24" s="71">
        <f>'[1]QT thu (Bieu 61)'!E24/1000000</f>
        <v>0</v>
      </c>
      <c r="F24" s="19">
        <f>('[1]QT thu (Bieu 61)'!H24+'[1]QT thu (Bieu 61)'!I24)/1000000</f>
        <v>0</v>
      </c>
      <c r="G24" s="9"/>
      <c r="H24" s="9"/>
    </row>
    <row r="25" spans="1:8" ht="24" customHeight="1">
      <c r="A25" s="69" t="s">
        <v>298</v>
      </c>
      <c r="B25" s="53" t="s">
        <v>113</v>
      </c>
      <c r="C25" s="70">
        <v>0</v>
      </c>
      <c r="D25" s="70">
        <v>0</v>
      </c>
      <c r="E25" s="71">
        <f>'[1]QT thu (Bieu 61)'!E25/1000000</f>
        <v>0</v>
      </c>
      <c r="F25" s="19">
        <f>('[1]QT thu (Bieu 61)'!H25+'[1]QT thu (Bieu 61)'!I25)/1000000</f>
        <v>0</v>
      </c>
      <c r="G25" s="9"/>
      <c r="H25" s="9"/>
    </row>
    <row r="26" spans="1:8" ht="24" customHeight="1">
      <c r="A26" s="69" t="s">
        <v>299</v>
      </c>
      <c r="B26" s="53" t="s">
        <v>114</v>
      </c>
      <c r="C26" s="70">
        <v>0</v>
      </c>
      <c r="D26" s="70">
        <v>0</v>
      </c>
      <c r="E26" s="71">
        <f>'[1]QT thu (Bieu 61)'!E26/1000000</f>
        <v>0</v>
      </c>
      <c r="F26" s="19">
        <f>('[1]QT thu (Bieu 61)'!H26+'[1]QT thu (Bieu 61)'!I26)/1000000</f>
        <v>0</v>
      </c>
      <c r="G26" s="9"/>
      <c r="H26" s="9"/>
    </row>
    <row r="27" spans="1:8" ht="30" customHeight="1">
      <c r="A27" s="48">
        <v>2</v>
      </c>
      <c r="B27" s="54" t="s">
        <v>300</v>
      </c>
      <c r="C27" s="70">
        <f>C28+C30+C31+C33+C34+C36+C37+C39</f>
        <v>0</v>
      </c>
      <c r="D27" s="70">
        <f>D28+D30+D31+D33+D34+D36+D37+D39</f>
        <v>0</v>
      </c>
      <c r="E27" s="71">
        <f>'[1]QT thu (Bieu 61)'!E27/1000000</f>
        <v>628.751039</v>
      </c>
      <c r="F27" s="19">
        <f>('[1]QT thu (Bieu 61)'!H27+'[1]QT thu (Bieu 61)'!I27)/1000000</f>
        <v>0</v>
      </c>
      <c r="G27" s="9"/>
      <c r="H27" s="9"/>
    </row>
    <row r="28" spans="1:8" ht="31.5" customHeight="1">
      <c r="A28" s="69" t="s">
        <v>206</v>
      </c>
      <c r="B28" s="54" t="s">
        <v>292</v>
      </c>
      <c r="C28" s="70">
        <v>0</v>
      </c>
      <c r="D28" s="70">
        <v>0</v>
      </c>
      <c r="E28" s="71">
        <f>'[1]QT thu (Bieu 61)'!E28/1000000</f>
        <v>628.751039</v>
      </c>
      <c r="F28" s="19">
        <f>('[1]QT thu (Bieu 61)'!H28+'[1]QT thu (Bieu 61)'!I28)/1000000</f>
        <v>0</v>
      </c>
      <c r="G28" s="9"/>
      <c r="H28" s="9"/>
    </row>
    <row r="29" spans="1:8" ht="34.5" customHeight="1">
      <c r="A29" s="69"/>
      <c r="B29" s="54" t="s">
        <v>301</v>
      </c>
      <c r="C29" s="70"/>
      <c r="D29" s="70"/>
      <c r="E29" s="71">
        <f>'[1]QT thu (Bieu 61)'!E29/1000000</f>
        <v>0</v>
      </c>
      <c r="F29" s="19">
        <f>('[1]QT thu (Bieu 61)'!H29+'[1]QT thu (Bieu 61)'!I29)/1000000</f>
        <v>0</v>
      </c>
      <c r="G29" s="9"/>
      <c r="H29" s="9"/>
    </row>
    <row r="30" spans="1:8" ht="24" customHeight="1">
      <c r="A30" s="69" t="s">
        <v>118</v>
      </c>
      <c r="B30" s="53" t="s">
        <v>115</v>
      </c>
      <c r="C30" s="70"/>
      <c r="D30" s="70"/>
      <c r="E30" s="71">
        <f>'[1]QT thu (Bieu 61)'!E30/1000000</f>
        <v>0</v>
      </c>
      <c r="F30" s="19">
        <f>('[1]QT thu (Bieu 61)'!H30+'[1]QT thu (Bieu 61)'!I30)/1000000</f>
        <v>0</v>
      </c>
      <c r="G30" s="9"/>
      <c r="H30" s="9"/>
    </row>
    <row r="31" spans="1:8" ht="24" customHeight="1">
      <c r="A31" s="69" t="s">
        <v>119</v>
      </c>
      <c r="B31" s="53" t="s">
        <v>109</v>
      </c>
      <c r="C31" s="70"/>
      <c r="D31" s="70"/>
      <c r="E31" s="71">
        <f>'[1]QT thu (Bieu 61)'!E31/1000000</f>
        <v>0</v>
      </c>
      <c r="F31" s="19">
        <f>('[1]QT thu (Bieu 61)'!H31+'[1]QT thu (Bieu 61)'!I31)/1000000</f>
        <v>0</v>
      </c>
      <c r="G31" s="9"/>
      <c r="H31" s="9"/>
    </row>
    <row r="32" spans="1:8" ht="32.25" customHeight="1">
      <c r="A32" s="69"/>
      <c r="B32" s="54" t="s">
        <v>361</v>
      </c>
      <c r="C32" s="70">
        <v>0</v>
      </c>
      <c r="D32" s="70">
        <v>0</v>
      </c>
      <c r="E32" s="71">
        <f>'[1]QT thu (Bieu 61)'!E32/1000000</f>
        <v>0</v>
      </c>
      <c r="F32" s="19">
        <f>('[1]QT thu (Bieu 61)'!H32+'[1]QT thu (Bieu 61)'!I32)/1000000</f>
        <v>0</v>
      </c>
      <c r="G32" s="9"/>
      <c r="H32" s="9"/>
    </row>
    <row r="33" spans="1:8" ht="24" customHeight="1">
      <c r="A33" s="69" t="s">
        <v>120</v>
      </c>
      <c r="B33" s="53" t="s">
        <v>121</v>
      </c>
      <c r="C33" s="70"/>
      <c r="D33" s="70"/>
      <c r="E33" s="71">
        <f>'[1]QT thu (Bieu 61)'!E33/1000000</f>
        <v>0</v>
      </c>
      <c r="F33" s="19">
        <f>('[1]QT thu (Bieu 61)'!H33+'[1]QT thu (Bieu 61)'!I33)/1000000</f>
        <v>0</v>
      </c>
      <c r="G33" s="9"/>
      <c r="H33" s="9"/>
    </row>
    <row r="34" spans="1:8" ht="24" customHeight="1">
      <c r="A34" s="69" t="s">
        <v>122</v>
      </c>
      <c r="B34" s="53" t="s">
        <v>116</v>
      </c>
      <c r="C34" s="70">
        <v>0</v>
      </c>
      <c r="D34" s="70">
        <v>0</v>
      </c>
      <c r="E34" s="71">
        <f>'[1]QT thu (Bieu 61)'!E34/1000000</f>
        <v>0</v>
      </c>
      <c r="F34" s="19">
        <f>('[1]QT thu (Bieu 61)'!H34+'[1]QT thu (Bieu 61)'!I34)/1000000</f>
        <v>0</v>
      </c>
      <c r="G34" s="9"/>
      <c r="H34" s="9"/>
    </row>
    <row r="35" spans="1:8" ht="24" customHeight="1">
      <c r="A35" s="69"/>
      <c r="B35" s="53" t="s">
        <v>123</v>
      </c>
      <c r="C35" s="70">
        <v>0</v>
      </c>
      <c r="D35" s="70">
        <v>0</v>
      </c>
      <c r="E35" s="71">
        <f>'[1]QT thu (Bieu 61)'!E35/1000000</f>
        <v>0</v>
      </c>
      <c r="F35" s="19">
        <f>('[1]QT thu (Bieu 61)'!H35+'[1]QT thu (Bieu 61)'!I35)/1000000</f>
        <v>0</v>
      </c>
      <c r="G35" s="9"/>
      <c r="H35" s="9"/>
    </row>
    <row r="36" spans="1:8" ht="24" customHeight="1">
      <c r="A36" s="69" t="s">
        <v>124</v>
      </c>
      <c r="B36" s="53" t="s">
        <v>117</v>
      </c>
      <c r="C36" s="70"/>
      <c r="D36" s="70"/>
      <c r="E36" s="71">
        <f>'[1]QT thu (Bieu 61)'!E36/1000000</f>
        <v>0</v>
      </c>
      <c r="F36" s="19">
        <f>('[1]QT thu (Bieu 61)'!H36+'[1]QT thu (Bieu 61)'!I36)/1000000</f>
        <v>0</v>
      </c>
      <c r="G36" s="9"/>
      <c r="H36" s="9"/>
    </row>
    <row r="37" spans="1:8" ht="21" customHeight="1">
      <c r="A37" s="69" t="s">
        <v>125</v>
      </c>
      <c r="B37" s="53" t="s">
        <v>126</v>
      </c>
      <c r="C37" s="70">
        <v>0</v>
      </c>
      <c r="D37" s="70">
        <v>0</v>
      </c>
      <c r="E37" s="71">
        <f>'[1]QT thu (Bieu 61)'!E37/1000000</f>
        <v>0</v>
      </c>
      <c r="F37" s="19">
        <f>('[1]QT thu (Bieu 61)'!H37+'[1]QT thu (Bieu 61)'!I37)/1000000</f>
        <v>0</v>
      </c>
      <c r="G37" s="9"/>
      <c r="H37" s="9"/>
    </row>
    <row r="38" spans="1:8" ht="36" customHeight="1">
      <c r="A38" s="69"/>
      <c r="B38" s="54" t="s">
        <v>362</v>
      </c>
      <c r="C38" s="70"/>
      <c r="D38" s="70"/>
      <c r="E38" s="71">
        <f>'[1]QT thu (Bieu 61)'!E38/1000000</f>
        <v>0</v>
      </c>
      <c r="F38" s="19">
        <f>('[1]QT thu (Bieu 61)'!H38+'[1]QT thu (Bieu 61)'!I38)/1000000</f>
        <v>0</v>
      </c>
      <c r="G38" s="9"/>
      <c r="H38" s="9"/>
    </row>
    <row r="39" spans="1:8" ht="24" customHeight="1">
      <c r="A39" s="69" t="s">
        <v>127</v>
      </c>
      <c r="B39" s="53" t="s">
        <v>114</v>
      </c>
      <c r="C39" s="70">
        <v>0</v>
      </c>
      <c r="D39" s="70">
        <v>0</v>
      </c>
      <c r="E39" s="71">
        <f>'[1]QT thu (Bieu 61)'!E39/1000000</f>
        <v>0</v>
      </c>
      <c r="F39" s="19">
        <f>('[1]QT thu (Bieu 61)'!H39+'[1]QT thu (Bieu 61)'!I39)/1000000</f>
        <v>0</v>
      </c>
      <c r="G39" s="9"/>
      <c r="H39" s="9"/>
    </row>
    <row r="40" spans="1:8" ht="45" customHeight="1">
      <c r="A40" s="67">
        <v>3</v>
      </c>
      <c r="B40" s="55" t="s">
        <v>216</v>
      </c>
      <c r="C40" s="68">
        <f>SUM(C41:C46)</f>
        <v>13000</v>
      </c>
      <c r="D40" s="68">
        <f>SUM(D41:D46)</f>
        <v>13000</v>
      </c>
      <c r="E40" s="66">
        <f>'[1]QT thu (Bieu 61)'!E40/1000000</f>
        <v>35324.544983</v>
      </c>
      <c r="F40" s="18">
        <f>('[1]QT thu (Bieu 61)'!H40+'[1]QT thu (Bieu 61)'!I40)/1000000</f>
        <v>33366.104335</v>
      </c>
      <c r="G40" s="20">
        <f>E40/C40</f>
        <v>2.717272691</v>
      </c>
      <c r="H40" s="20">
        <f>F40/D40</f>
        <v>2.5666234103846155</v>
      </c>
    </row>
    <row r="41" spans="1:8" ht="24" customHeight="1">
      <c r="A41" s="69" t="s">
        <v>128</v>
      </c>
      <c r="B41" s="53" t="s">
        <v>302</v>
      </c>
      <c r="C41" s="70">
        <v>11000</v>
      </c>
      <c r="D41" s="70">
        <v>11000</v>
      </c>
      <c r="E41" s="71">
        <f>'[1]QT thu (Bieu 61)'!E41/1000000</f>
        <v>34526.21057</v>
      </c>
      <c r="F41" s="19">
        <f>('[1]QT thu (Bieu 61)'!H41+'[1]QT thu (Bieu 61)'!I41)/1000000</f>
        <v>32567.769922</v>
      </c>
      <c r="G41" s="21">
        <f>E41/C41</f>
        <v>3.1387464154545457</v>
      </c>
      <c r="H41" s="21">
        <f>F41/D41</f>
        <v>2.9607063565454546</v>
      </c>
    </row>
    <row r="42" spans="1:8" ht="24" customHeight="1">
      <c r="A42" s="69" t="s">
        <v>130</v>
      </c>
      <c r="B42" s="53" t="s">
        <v>108</v>
      </c>
      <c r="C42" s="70"/>
      <c r="D42" s="70"/>
      <c r="E42" s="71">
        <f>'[1]QT thu (Bieu 61)'!E42/1000000</f>
        <v>0</v>
      </c>
      <c r="F42" s="19">
        <f>('[1]QT thu (Bieu 61)'!H42+'[1]QT thu (Bieu 61)'!I42)/1000000</f>
        <v>0</v>
      </c>
      <c r="G42" s="9"/>
      <c r="H42" s="9"/>
    </row>
    <row r="43" spans="1:8" ht="24" customHeight="1">
      <c r="A43" s="69" t="s">
        <v>303</v>
      </c>
      <c r="B43" s="53" t="s">
        <v>109</v>
      </c>
      <c r="C43" s="70">
        <v>1500</v>
      </c>
      <c r="D43" s="70">
        <v>1500</v>
      </c>
      <c r="E43" s="71">
        <f>'[1]QT thu (Bieu 61)'!E43/1000000</f>
        <v>780.56921</v>
      </c>
      <c r="F43" s="19">
        <f>('[1]QT thu (Bieu 61)'!H43+'[1]QT thu (Bieu 61)'!I43)/1000000</f>
        <v>780.56921</v>
      </c>
      <c r="G43" s="21">
        <f>E43/C43</f>
        <v>0.5203794733333333</v>
      </c>
      <c r="H43" s="21">
        <f>F43/D43</f>
        <v>0.5203794733333333</v>
      </c>
    </row>
    <row r="44" spans="1:8" ht="24" customHeight="1">
      <c r="A44" s="69" t="s">
        <v>304</v>
      </c>
      <c r="B44" s="53" t="s">
        <v>116</v>
      </c>
      <c r="C44" s="70">
        <v>500</v>
      </c>
      <c r="D44" s="70">
        <v>500</v>
      </c>
      <c r="E44" s="71">
        <f>'[1]QT thu (Bieu 61)'!E44/1000000</f>
        <v>17.765203</v>
      </c>
      <c r="F44" s="19">
        <f>('[1]QT thu (Bieu 61)'!H44+'[1]QT thu (Bieu 61)'!I44)/1000000</f>
        <v>17.765203</v>
      </c>
      <c r="G44" s="21">
        <f>E44/C44</f>
        <v>0.035530406</v>
      </c>
      <c r="H44" s="21">
        <f>F44/D44</f>
        <v>0.035530406</v>
      </c>
    </row>
    <row r="45" spans="1:8" ht="24" customHeight="1">
      <c r="A45" s="69" t="s">
        <v>305</v>
      </c>
      <c r="B45" s="53" t="s">
        <v>117</v>
      </c>
      <c r="C45" s="70">
        <v>0</v>
      </c>
      <c r="D45" s="70">
        <v>0</v>
      </c>
      <c r="E45" s="71">
        <f>'[1]QT thu (Bieu 61)'!E45/1000000</f>
        <v>0</v>
      </c>
      <c r="F45" s="19">
        <f>('[1]QT thu (Bieu 61)'!H45+'[1]QT thu (Bieu 61)'!I45)/1000000</f>
        <v>0</v>
      </c>
      <c r="G45" s="9"/>
      <c r="H45" s="9"/>
    </row>
    <row r="46" spans="1:8" ht="24" customHeight="1">
      <c r="A46" s="69" t="s">
        <v>306</v>
      </c>
      <c r="B46" s="53" t="s">
        <v>129</v>
      </c>
      <c r="C46" s="70">
        <v>0</v>
      </c>
      <c r="D46" s="70">
        <v>0</v>
      </c>
      <c r="E46" s="71">
        <f>'[1]QT thu (Bieu 61)'!E46/1000000</f>
        <v>0</v>
      </c>
      <c r="F46" s="19">
        <f>('[1]QT thu (Bieu 61)'!H46+'[1]QT thu (Bieu 61)'!I46)/1000000</f>
        <v>0</v>
      </c>
      <c r="G46" s="9"/>
      <c r="H46" s="9"/>
    </row>
    <row r="47" spans="1:8" ht="24" customHeight="1">
      <c r="A47" s="69">
        <v>4</v>
      </c>
      <c r="B47" s="53" t="s">
        <v>35</v>
      </c>
      <c r="C47" s="70">
        <v>0</v>
      </c>
      <c r="D47" s="70">
        <v>0</v>
      </c>
      <c r="E47" s="71">
        <f>'[1]QT thu (Bieu 61)'!E47/1000000</f>
        <v>0</v>
      </c>
      <c r="F47" s="19">
        <f>('[1]QT thu (Bieu 61)'!H47+'[1]QT thu (Bieu 61)'!I47)/1000000</f>
        <v>0</v>
      </c>
      <c r="G47" s="9"/>
      <c r="H47" s="9"/>
    </row>
    <row r="48" spans="1:8" ht="24" customHeight="1">
      <c r="A48" s="69">
        <v>5</v>
      </c>
      <c r="B48" s="53" t="s">
        <v>131</v>
      </c>
      <c r="C48" s="70">
        <v>4100</v>
      </c>
      <c r="D48" s="70">
        <v>4100</v>
      </c>
      <c r="E48" s="71">
        <f>'[1]QT thu (Bieu 61)'!E48/1000000</f>
        <v>4677.007282</v>
      </c>
      <c r="F48" s="19">
        <f>('[1]QT thu (Bieu 61)'!H48+'[1]QT thu (Bieu 61)'!I48)/1000000</f>
        <v>4677.007282</v>
      </c>
      <c r="G48" s="21">
        <f>E48/C48</f>
        <v>1.140733483414634</v>
      </c>
      <c r="H48" s="21">
        <f>F48/D48</f>
        <v>1.140733483414634</v>
      </c>
    </row>
    <row r="49" spans="1:8" ht="24" customHeight="1">
      <c r="A49" s="69">
        <v>6</v>
      </c>
      <c r="B49" s="53" t="s">
        <v>33</v>
      </c>
      <c r="C49" s="72">
        <v>6800</v>
      </c>
      <c r="D49" s="72">
        <v>6800</v>
      </c>
      <c r="E49" s="71">
        <f>'[1]QT thu (Bieu 61)'!E49/1000000</f>
        <v>9577.783825</v>
      </c>
      <c r="F49" s="19">
        <f>('[1]QT thu (Bieu 61)'!H49+'[1]QT thu (Bieu 61)'!I49)/1000000</f>
        <v>9577.783825</v>
      </c>
      <c r="G49" s="21">
        <f>E49/C49</f>
        <v>1.4084976213235294</v>
      </c>
      <c r="H49" s="21">
        <f>F49/D49</f>
        <v>1.4084976213235294</v>
      </c>
    </row>
    <row r="50" spans="1:8" ht="32.25" customHeight="1">
      <c r="A50" s="69">
        <v>7</v>
      </c>
      <c r="B50" s="54" t="s">
        <v>363</v>
      </c>
      <c r="C50" s="73"/>
      <c r="D50" s="73"/>
      <c r="E50" s="71">
        <f>'[1]QT thu (Bieu 61)'!E50/1000000</f>
        <v>0</v>
      </c>
      <c r="F50" s="19">
        <f>('[1]QT thu (Bieu 61)'!H50+'[1]QT thu (Bieu 61)'!I50)/1000000</f>
        <v>0</v>
      </c>
      <c r="G50" s="20"/>
      <c r="H50" s="20"/>
    </row>
    <row r="51" spans="1:8" ht="24" customHeight="1">
      <c r="A51" s="69">
        <v>8</v>
      </c>
      <c r="B51" s="53" t="s">
        <v>34</v>
      </c>
      <c r="C51" s="72">
        <v>1300</v>
      </c>
      <c r="D51" s="72">
        <v>1300</v>
      </c>
      <c r="E51" s="71">
        <f>'[1]QT thu (Bieu 61)'!E51/1000000</f>
        <v>1128.000911</v>
      </c>
      <c r="F51" s="19">
        <f>('[1]QT thu (Bieu 61)'!H51+'[1]QT thu (Bieu 61)'!I51)/1000000</f>
        <v>726.532277</v>
      </c>
      <c r="G51" s="21">
        <f>E51/C51</f>
        <v>0.8676930084615385</v>
      </c>
      <c r="H51" s="21">
        <f>F51/D51</f>
        <v>0.5588709823076923</v>
      </c>
    </row>
    <row r="52" spans="1:8" ht="24" customHeight="1">
      <c r="A52" s="69"/>
      <c r="B52" s="53" t="s">
        <v>132</v>
      </c>
      <c r="C52" s="73"/>
      <c r="D52" s="73"/>
      <c r="E52" s="71">
        <f>'[1]QT thu (Bieu 61)'!E52/1000000</f>
        <v>0</v>
      </c>
      <c r="F52" s="19">
        <f>('[1]QT thu (Bieu 61)'!H52+'[1]QT thu (Bieu 61)'!I52)/1000000</f>
        <v>0</v>
      </c>
      <c r="G52" s="9"/>
      <c r="H52" s="9"/>
    </row>
    <row r="53" spans="1:8" ht="24" customHeight="1">
      <c r="A53" s="69" t="s">
        <v>11</v>
      </c>
      <c r="B53" s="53" t="s">
        <v>307</v>
      </c>
      <c r="C53" s="73"/>
      <c r="D53" s="73"/>
      <c r="E53" s="71">
        <f>'[1]QT thu (Bieu 61)'!E53/1000000</f>
        <v>0</v>
      </c>
      <c r="F53" s="19">
        <f>('[1]QT thu (Bieu 61)'!H53+'[1]QT thu (Bieu 61)'!I53)/1000000</f>
        <v>0</v>
      </c>
      <c r="G53" s="9"/>
      <c r="H53" s="9"/>
    </row>
    <row r="54" spans="1:8" ht="24" customHeight="1">
      <c r="A54" s="69" t="s">
        <v>11</v>
      </c>
      <c r="B54" s="53" t="s">
        <v>308</v>
      </c>
      <c r="C54" s="70"/>
      <c r="D54" s="74"/>
      <c r="E54" s="71">
        <f>'[1]QT thu (Bieu 61)'!E54/1000000</f>
        <v>0</v>
      </c>
      <c r="F54" s="19">
        <f>('[1]QT thu (Bieu 61)'!H54+'[1]QT thu (Bieu 61)'!I54)/1000000</f>
        <v>0</v>
      </c>
      <c r="G54" s="9"/>
      <c r="H54" s="9"/>
    </row>
    <row r="55" spans="1:8" ht="69.75" customHeight="1">
      <c r="A55" s="69" t="s">
        <v>11</v>
      </c>
      <c r="B55" s="54" t="s">
        <v>309</v>
      </c>
      <c r="C55" s="70"/>
      <c r="D55" s="74"/>
      <c r="E55" s="71">
        <f>'[1]QT thu (Bieu 61)'!E55/1000000</f>
        <v>0</v>
      </c>
      <c r="F55" s="19">
        <f>('[1]QT thu (Bieu 61)'!H55+'[1]QT thu (Bieu 61)'!I55)/1000000</f>
        <v>0</v>
      </c>
      <c r="G55" s="9"/>
      <c r="H55" s="9"/>
    </row>
    <row r="56" spans="1:8" ht="35.25" customHeight="1">
      <c r="A56" s="69" t="s">
        <v>11</v>
      </c>
      <c r="B56" s="54" t="s">
        <v>310</v>
      </c>
      <c r="C56" s="70"/>
      <c r="D56" s="74"/>
      <c r="E56" s="71">
        <f>'[1]QT thu (Bieu 61)'!E56/1000000</f>
        <v>0</v>
      </c>
      <c r="F56" s="19">
        <f>('[1]QT thu (Bieu 61)'!H56+'[1]QT thu (Bieu 61)'!I56)/1000000</f>
        <v>0</v>
      </c>
      <c r="G56" s="9"/>
      <c r="H56" s="9"/>
    </row>
    <row r="57" spans="1:8" ht="24" customHeight="1">
      <c r="A57" s="69" t="s">
        <v>11</v>
      </c>
      <c r="B57" s="53" t="s">
        <v>311</v>
      </c>
      <c r="C57" s="70"/>
      <c r="D57" s="74"/>
      <c r="E57" s="71">
        <f>'[1]QT thu (Bieu 61)'!E57/1000000</f>
        <v>0</v>
      </c>
      <c r="F57" s="19">
        <f>('[1]QT thu (Bieu 61)'!H57+'[1]QT thu (Bieu 61)'!I57)/1000000</f>
        <v>0</v>
      </c>
      <c r="G57" s="9"/>
      <c r="H57" s="9"/>
    </row>
    <row r="58" spans="1:8" ht="35.25" customHeight="1">
      <c r="A58" s="69" t="s">
        <v>11</v>
      </c>
      <c r="B58" s="54" t="s">
        <v>312</v>
      </c>
      <c r="C58" s="70"/>
      <c r="D58" s="70"/>
      <c r="E58" s="71">
        <f>'[1]QT thu (Bieu 61)'!E58/1000000</f>
        <v>11</v>
      </c>
      <c r="F58" s="19">
        <f>('[1]QT thu (Bieu 61)'!H58+'[1]QT thu (Bieu 61)'!I58)/1000000</f>
        <v>11</v>
      </c>
      <c r="G58" s="20"/>
      <c r="H58" s="20"/>
    </row>
    <row r="59" spans="1:8" ht="21.75" customHeight="1">
      <c r="A59" s="69" t="s">
        <v>133</v>
      </c>
      <c r="B59" s="53" t="s">
        <v>134</v>
      </c>
      <c r="C59" s="70"/>
      <c r="D59" s="74"/>
      <c r="E59" s="71">
        <f>'[1]QT thu (Bieu 61)'!E59/1000000</f>
        <v>401.468634</v>
      </c>
      <c r="F59" s="19">
        <f>('[1]QT thu (Bieu 61)'!H59+'[1]QT thu (Bieu 61)'!I59)/1000000</f>
        <v>0</v>
      </c>
      <c r="G59" s="9"/>
      <c r="H59" s="9"/>
    </row>
    <row r="60" spans="1:8" ht="21.75" customHeight="1">
      <c r="A60" s="69" t="s">
        <v>135</v>
      </c>
      <c r="B60" s="53" t="s">
        <v>313</v>
      </c>
      <c r="C60" s="70"/>
      <c r="D60" s="74"/>
      <c r="E60" s="71">
        <f>'[1]QT thu (Bieu 61)'!E60/1000000</f>
        <v>0</v>
      </c>
      <c r="F60" s="19">
        <f>('[1]QT thu (Bieu 61)'!H60+'[1]QT thu (Bieu 61)'!I60)/1000000</f>
        <v>0</v>
      </c>
      <c r="G60" s="9"/>
      <c r="H60" s="9"/>
    </row>
    <row r="61" spans="1:8" ht="21.75" customHeight="1">
      <c r="A61" s="69" t="s">
        <v>136</v>
      </c>
      <c r="B61" s="53" t="s">
        <v>314</v>
      </c>
      <c r="C61" s="70"/>
      <c r="D61" s="74"/>
      <c r="E61" s="71">
        <f>'[1]QT thu (Bieu 61)'!E61/1000000</f>
        <v>462.949277</v>
      </c>
      <c r="F61" s="19">
        <f>('[1]QT thu (Bieu 61)'!H61+'[1]QT thu (Bieu 61)'!I61)/1000000</f>
        <v>462.949277</v>
      </c>
      <c r="G61" s="9"/>
      <c r="H61" s="9"/>
    </row>
    <row r="62" spans="1:8" ht="21.75" customHeight="1">
      <c r="A62" s="69" t="s">
        <v>315</v>
      </c>
      <c r="B62" s="53" t="s">
        <v>137</v>
      </c>
      <c r="C62" s="70"/>
      <c r="D62" s="74"/>
      <c r="E62" s="71">
        <f>'[1]QT thu (Bieu 61)'!E62/1000000</f>
        <v>263.583</v>
      </c>
      <c r="F62" s="19">
        <f>('[1]QT thu (Bieu 61)'!H62+'[1]QT thu (Bieu 61)'!I62)/1000000</f>
        <v>263.583</v>
      </c>
      <c r="G62" s="9"/>
      <c r="H62" s="9"/>
    </row>
    <row r="63" spans="1:8" ht="33.75" customHeight="1">
      <c r="A63" s="69">
        <v>9</v>
      </c>
      <c r="B63" s="54" t="s">
        <v>364</v>
      </c>
      <c r="C63" s="70">
        <f>SUM(C64:C71)-C68</f>
        <v>5400</v>
      </c>
      <c r="D63" s="70">
        <f>SUM(D64:D71)-D68</f>
        <v>5400</v>
      </c>
      <c r="E63" s="71">
        <f>'[1]QT thu (Bieu 61)'!E63/1000000</f>
        <v>14310.03503</v>
      </c>
      <c r="F63" s="19">
        <f>('[1]QT thu (Bieu 61)'!H63+'[1]QT thu (Bieu 61)'!I63)/1000000</f>
        <v>14310.03503</v>
      </c>
      <c r="G63" s="21">
        <f>E63/C63</f>
        <v>2.650006487037037</v>
      </c>
      <c r="H63" s="21">
        <f>F63/D63</f>
        <v>2.650006487037037</v>
      </c>
    </row>
    <row r="64" spans="1:8" ht="21.75" customHeight="1">
      <c r="A64" s="69" t="s">
        <v>138</v>
      </c>
      <c r="B64" s="53" t="s">
        <v>35</v>
      </c>
      <c r="C64" s="70">
        <v>0</v>
      </c>
      <c r="D64" s="70">
        <v>0</v>
      </c>
      <c r="E64" s="71">
        <f>'[1]QT thu (Bieu 61)'!E64/1000000</f>
        <v>0</v>
      </c>
      <c r="F64" s="19">
        <f>('[1]QT thu (Bieu 61)'!H64+'[1]QT thu (Bieu 61)'!I64)/1000000</f>
        <v>0</v>
      </c>
      <c r="G64" s="9"/>
      <c r="H64" s="9"/>
    </row>
    <row r="65" spans="1:8" ht="21.75" customHeight="1">
      <c r="A65" s="69" t="s">
        <v>139</v>
      </c>
      <c r="B65" s="53" t="s">
        <v>36</v>
      </c>
      <c r="C65" s="70">
        <v>0</v>
      </c>
      <c r="D65" s="70">
        <v>0</v>
      </c>
      <c r="E65" s="71">
        <f>'[1]QT thu (Bieu 61)'!E65/1000000</f>
        <v>1.827938</v>
      </c>
      <c r="F65" s="19">
        <f>('[1]QT thu (Bieu 61)'!H65+'[1]QT thu (Bieu 61)'!I65)/1000000</f>
        <v>1.827938</v>
      </c>
      <c r="G65" s="9"/>
      <c r="H65" s="9"/>
    </row>
    <row r="66" spans="1:8" ht="21.75" customHeight="1">
      <c r="A66" s="69" t="s">
        <v>141</v>
      </c>
      <c r="B66" s="53" t="s">
        <v>140</v>
      </c>
      <c r="C66" s="70"/>
      <c r="D66" s="70"/>
      <c r="E66" s="71">
        <f>'[1]QT thu (Bieu 61)'!E66/1000000</f>
        <v>0</v>
      </c>
      <c r="F66" s="19">
        <f>('[1]QT thu (Bieu 61)'!H66+'[1]QT thu (Bieu 61)'!I66)/1000000</f>
        <v>0</v>
      </c>
      <c r="G66" s="9"/>
      <c r="H66" s="9"/>
    </row>
    <row r="67" spans="1:8" ht="32.25" customHeight="1">
      <c r="A67" s="48" t="s">
        <v>142</v>
      </c>
      <c r="B67" s="54" t="s">
        <v>316</v>
      </c>
      <c r="C67" s="70">
        <v>2000</v>
      </c>
      <c r="D67" s="70">
        <v>2000</v>
      </c>
      <c r="E67" s="71">
        <f>'[1]QT thu (Bieu 61)'!E67/1000000</f>
        <v>2152.817885</v>
      </c>
      <c r="F67" s="19">
        <f>('[1]QT thu (Bieu 61)'!H67+'[1]QT thu (Bieu 61)'!I67)/1000000</f>
        <v>2152.817885</v>
      </c>
      <c r="G67" s="21">
        <f>E67/C67</f>
        <v>1.0764089425</v>
      </c>
      <c r="H67" s="21">
        <f>F67/D67</f>
        <v>1.0764089425</v>
      </c>
    </row>
    <row r="68" spans="1:8" ht="21.75" customHeight="1">
      <c r="A68" s="69"/>
      <c r="B68" s="54" t="s">
        <v>357</v>
      </c>
      <c r="C68" s="70"/>
      <c r="D68" s="70"/>
      <c r="E68" s="71">
        <f>'[1]QT thu (Bieu 61)'!E68/1000000</f>
        <v>1490.381957</v>
      </c>
      <c r="F68" s="19">
        <f>('[1]QT thu (Bieu 61)'!H68+'[1]QT thu (Bieu 61)'!I68)/1000000</f>
        <v>1490.381957</v>
      </c>
      <c r="G68" s="21"/>
      <c r="H68" s="21"/>
    </row>
    <row r="69" spans="1:8" ht="21.75" customHeight="1">
      <c r="A69" s="69" t="s">
        <v>143</v>
      </c>
      <c r="B69" s="53" t="s">
        <v>37</v>
      </c>
      <c r="C69" s="70">
        <v>3400</v>
      </c>
      <c r="D69" s="70">
        <v>3400</v>
      </c>
      <c r="E69" s="71">
        <f>'[1]QT thu (Bieu 61)'!E69/1000000</f>
        <v>12155.389207</v>
      </c>
      <c r="F69" s="19">
        <f>('[1]QT thu (Bieu 61)'!H69+'[1]QT thu (Bieu 61)'!I69)/1000000</f>
        <v>12155.389207</v>
      </c>
      <c r="G69" s="9"/>
      <c r="H69" s="9"/>
    </row>
    <row r="70" spans="1:8" ht="21.75" customHeight="1">
      <c r="A70" s="69" t="s">
        <v>317</v>
      </c>
      <c r="B70" s="53" t="s">
        <v>38</v>
      </c>
      <c r="C70" s="70"/>
      <c r="D70" s="70"/>
      <c r="E70" s="71">
        <f>'[1]QT thu (Bieu 61)'!E70/1000000</f>
        <v>0</v>
      </c>
      <c r="F70" s="19">
        <f>('[1]QT thu (Bieu 61)'!H70+'[1]QT thu (Bieu 61)'!I70)/1000000</f>
        <v>0</v>
      </c>
      <c r="G70" s="9"/>
      <c r="H70" s="9"/>
    </row>
    <row r="71" spans="1:8" ht="31.5" customHeight="1">
      <c r="A71" s="48" t="s">
        <v>318</v>
      </c>
      <c r="B71" s="54" t="s">
        <v>319</v>
      </c>
      <c r="C71" s="70">
        <v>0</v>
      </c>
      <c r="D71" s="70"/>
      <c r="E71" s="71">
        <f>'[1]QT thu (Bieu 61)'!E71/1000000</f>
        <v>0</v>
      </c>
      <c r="F71" s="19">
        <f>('[1]QT thu (Bieu 61)'!H71+'[1]QT thu (Bieu 61)'!I71)/1000000</f>
        <v>0</v>
      </c>
      <c r="G71" s="21"/>
      <c r="H71" s="21"/>
    </row>
    <row r="72" spans="1:8" ht="21.75" customHeight="1">
      <c r="A72" s="69">
        <v>10</v>
      </c>
      <c r="B72" s="53" t="s">
        <v>144</v>
      </c>
      <c r="C72" s="70">
        <f>C73+C75+C76+C77+C79</f>
        <v>100</v>
      </c>
      <c r="D72" s="70">
        <f>D73+D75+D76+D77+D79</f>
        <v>47</v>
      </c>
      <c r="E72" s="71">
        <f>'[1]QT thu (Bieu 61)'!E72/1000000</f>
        <v>44.452344</v>
      </c>
      <c r="F72" s="19">
        <f>('[1]QT thu (Bieu 61)'!H72+'[1]QT thu (Bieu 61)'!I72)/1000000</f>
        <v>44.452344</v>
      </c>
      <c r="G72" s="9"/>
      <c r="H72" s="9"/>
    </row>
    <row r="73" spans="1:8" ht="21.75" customHeight="1">
      <c r="A73" s="69" t="s">
        <v>145</v>
      </c>
      <c r="B73" s="53" t="s">
        <v>320</v>
      </c>
      <c r="C73" s="70">
        <v>100</v>
      </c>
      <c r="D73" s="70">
        <v>47</v>
      </c>
      <c r="E73" s="71">
        <f>'[1]QT thu (Bieu 61)'!E73/1000000</f>
        <v>44.452344</v>
      </c>
      <c r="F73" s="19">
        <f>('[1]QT thu (Bieu 61)'!H73+'[1]QT thu (Bieu 61)'!I73)/1000000</f>
        <v>44.452344</v>
      </c>
      <c r="G73" s="9"/>
      <c r="H73" s="9"/>
    </row>
    <row r="74" spans="1:8" ht="29.25" customHeight="1">
      <c r="A74" s="69"/>
      <c r="B74" s="54" t="s">
        <v>146</v>
      </c>
      <c r="C74" s="70">
        <v>0</v>
      </c>
      <c r="D74" s="70">
        <v>0</v>
      </c>
      <c r="E74" s="71">
        <f>'[1]QT thu (Bieu 61)'!E74/1000000</f>
        <v>0</v>
      </c>
      <c r="F74" s="19">
        <f>('[1]QT thu (Bieu 61)'!H74+'[1]QT thu (Bieu 61)'!I74)/1000000</f>
        <v>0</v>
      </c>
      <c r="G74" s="9"/>
      <c r="H74" s="9"/>
    </row>
    <row r="75" spans="1:8" ht="21.75" customHeight="1">
      <c r="A75" s="69" t="s">
        <v>147</v>
      </c>
      <c r="B75" s="53" t="s">
        <v>148</v>
      </c>
      <c r="C75" s="70"/>
      <c r="D75" s="70"/>
      <c r="E75" s="71">
        <f>'[1]QT thu (Bieu 61)'!E75/1000000</f>
        <v>0</v>
      </c>
      <c r="F75" s="19">
        <f>('[1]QT thu (Bieu 61)'!H75+'[1]QT thu (Bieu 61)'!I75)/1000000</f>
        <v>0</v>
      </c>
      <c r="G75" s="9"/>
      <c r="H75" s="9"/>
    </row>
    <row r="76" spans="1:8" ht="21.75" customHeight="1">
      <c r="A76" s="69" t="s">
        <v>149</v>
      </c>
      <c r="B76" s="53" t="s">
        <v>150</v>
      </c>
      <c r="C76" s="74"/>
      <c r="D76" s="74"/>
      <c r="E76" s="71">
        <f>'[1]QT thu (Bieu 61)'!E76/1000000</f>
        <v>0</v>
      </c>
      <c r="F76" s="19">
        <f>('[1]QT thu (Bieu 61)'!H76+'[1]QT thu (Bieu 61)'!I76)/1000000</f>
        <v>0</v>
      </c>
      <c r="G76" s="9"/>
      <c r="H76" s="9"/>
    </row>
    <row r="77" spans="1:8" ht="21.75" customHeight="1">
      <c r="A77" s="69" t="s">
        <v>151</v>
      </c>
      <c r="B77" s="53" t="s">
        <v>152</v>
      </c>
      <c r="C77" s="70"/>
      <c r="D77" s="70"/>
      <c r="E77" s="71">
        <f>'[1]QT thu (Bieu 61)'!E77/1000000</f>
        <v>0</v>
      </c>
      <c r="F77" s="19">
        <f>('[1]QT thu (Bieu 61)'!H77+'[1]QT thu (Bieu 61)'!I77)/1000000</f>
        <v>0</v>
      </c>
      <c r="G77" s="9"/>
      <c r="H77" s="9"/>
    </row>
    <row r="78" spans="1:8" ht="21.75" customHeight="1">
      <c r="A78" s="69"/>
      <c r="B78" s="53" t="s">
        <v>153</v>
      </c>
      <c r="C78" s="70"/>
      <c r="D78" s="70"/>
      <c r="E78" s="71">
        <f>'[1]QT thu (Bieu 61)'!E78/1000000</f>
        <v>0</v>
      </c>
      <c r="F78" s="19">
        <f>('[1]QT thu (Bieu 61)'!H78+'[1]QT thu (Bieu 61)'!I78)/1000000</f>
        <v>0</v>
      </c>
      <c r="G78" s="9"/>
      <c r="H78" s="9"/>
    </row>
    <row r="79" spans="1:8" ht="21.75" customHeight="1">
      <c r="A79" s="69" t="s">
        <v>154</v>
      </c>
      <c r="B79" s="53" t="s">
        <v>155</v>
      </c>
      <c r="C79" s="70"/>
      <c r="D79" s="70"/>
      <c r="E79" s="71">
        <f>'[1]QT thu (Bieu 61)'!E79/1000000</f>
        <v>0</v>
      </c>
      <c r="F79" s="19">
        <f>('[1]QT thu (Bieu 61)'!H79+'[1]QT thu (Bieu 61)'!I79)/1000000</f>
        <v>0</v>
      </c>
      <c r="G79" s="21"/>
      <c r="H79" s="21"/>
    </row>
    <row r="80" spans="1:8" ht="21.75" customHeight="1">
      <c r="A80" s="69">
        <v>11</v>
      </c>
      <c r="B80" s="53" t="s">
        <v>39</v>
      </c>
      <c r="C80" s="70">
        <v>1800</v>
      </c>
      <c r="D80" s="70">
        <v>1853</v>
      </c>
      <c r="E80" s="71">
        <f>'[1]QT thu (Bieu 61)'!E80/1000000</f>
        <v>2021.422013</v>
      </c>
      <c r="F80" s="19">
        <f>('[1]QT thu (Bieu 61)'!H80+'[1]QT thu (Bieu 61)'!I80)/1000000</f>
        <v>743.015697</v>
      </c>
      <c r="G80" s="20"/>
      <c r="H80" s="20"/>
    </row>
    <row r="81" spans="1:8" ht="21.75" customHeight="1">
      <c r="A81" s="69" t="s">
        <v>156</v>
      </c>
      <c r="B81" s="53" t="s">
        <v>157</v>
      </c>
      <c r="C81" s="68"/>
      <c r="D81" s="68"/>
      <c r="E81" s="71">
        <f>'[1]QT thu (Bieu 61)'!E81/1000000</f>
        <v>0</v>
      </c>
      <c r="F81" s="19">
        <f>('[1]QT thu (Bieu 61)'!H81+'[1]QT thu (Bieu 61)'!I81)/1000000</f>
        <v>0</v>
      </c>
      <c r="G81" s="9"/>
      <c r="H81" s="9"/>
    </row>
    <row r="82" spans="1:8" ht="21.75" customHeight="1">
      <c r="A82" s="69" t="s">
        <v>158</v>
      </c>
      <c r="B82" s="53" t="s">
        <v>159</v>
      </c>
      <c r="C82" s="74"/>
      <c r="D82" s="74"/>
      <c r="E82" s="71">
        <f>'[1]QT thu (Bieu 61)'!E82/1000000</f>
        <v>0</v>
      </c>
      <c r="F82" s="19">
        <f>('[1]QT thu (Bieu 61)'!H82+'[1]QT thu (Bieu 61)'!I82)/1000000</f>
        <v>0</v>
      </c>
      <c r="G82" s="21"/>
      <c r="H82" s="21"/>
    </row>
    <row r="83" spans="1:8" ht="21.75" customHeight="1">
      <c r="A83" s="69" t="s">
        <v>160</v>
      </c>
      <c r="B83" s="53" t="s">
        <v>161</v>
      </c>
      <c r="C83" s="70">
        <v>1200</v>
      </c>
      <c r="D83" s="70">
        <v>1200</v>
      </c>
      <c r="E83" s="71">
        <f>'[1]QT thu (Bieu 61)'!E83/1000000</f>
        <v>1506.573059</v>
      </c>
      <c r="F83" s="19">
        <f>('[1]QT thu (Bieu 61)'!H83+'[1]QT thu (Bieu 61)'!I83)/1000000</f>
        <v>279.247955</v>
      </c>
      <c r="G83" s="9"/>
      <c r="H83" s="9"/>
    </row>
    <row r="84" spans="1:8" ht="21.75" customHeight="1">
      <c r="A84" s="69"/>
      <c r="B84" s="53" t="s">
        <v>162</v>
      </c>
      <c r="C84" s="70"/>
      <c r="D84" s="70"/>
      <c r="E84" s="71">
        <f>'[1]QT thu (Bieu 61)'!E84/1000000</f>
        <v>847.133</v>
      </c>
      <c r="F84" s="19">
        <f>('[1]QT thu (Bieu 61)'!H84+'[1]QT thu (Bieu 61)'!I84)/1000000</f>
        <v>0.45</v>
      </c>
      <c r="G84" s="9"/>
      <c r="H84" s="9"/>
    </row>
    <row r="85" spans="1:8" ht="21.75" customHeight="1">
      <c r="A85" s="69"/>
      <c r="B85" s="75" t="s">
        <v>358</v>
      </c>
      <c r="C85" s="70"/>
      <c r="D85" s="70"/>
      <c r="E85" s="71">
        <f>'[1]QT thu (Bieu 61)'!E85/1000000</f>
        <v>180.241288</v>
      </c>
      <c r="F85" s="19">
        <f>('[1]QT thu (Bieu 61)'!H85+'[1]QT thu (Bieu 61)'!I85)/1000000</f>
        <v>0</v>
      </c>
      <c r="G85" s="9"/>
      <c r="H85" s="9"/>
    </row>
    <row r="86" spans="1:8" ht="21.75" customHeight="1">
      <c r="A86" s="69" t="s">
        <v>163</v>
      </c>
      <c r="B86" s="53" t="s">
        <v>164</v>
      </c>
      <c r="C86" s="70"/>
      <c r="D86" s="70"/>
      <c r="E86" s="71">
        <f>'[1]QT thu (Bieu 61)'!E86/1000000</f>
        <v>63.04</v>
      </c>
      <c r="F86" s="19">
        <f>('[1]QT thu (Bieu 61)'!H86+'[1]QT thu (Bieu 61)'!I86)/1000000</f>
        <v>55.35</v>
      </c>
      <c r="G86" s="9"/>
      <c r="H86" s="9"/>
    </row>
    <row r="87" spans="1:8" ht="21.75" customHeight="1">
      <c r="A87" s="69"/>
      <c r="B87" s="53" t="s">
        <v>165</v>
      </c>
      <c r="C87" s="74"/>
      <c r="D87" s="74"/>
      <c r="E87" s="71">
        <f>'[1]QT thu (Bieu 61)'!E87/1000000</f>
        <v>0</v>
      </c>
      <c r="F87" s="19">
        <f>('[1]QT thu (Bieu 61)'!H87+'[1]QT thu (Bieu 61)'!I87)/1000000</f>
        <v>0</v>
      </c>
      <c r="G87" s="21"/>
      <c r="H87" s="20"/>
    </row>
    <row r="88" spans="1:8" ht="21.75" customHeight="1">
      <c r="A88" s="69" t="s">
        <v>166</v>
      </c>
      <c r="B88" s="53" t="s">
        <v>167</v>
      </c>
      <c r="C88" s="74"/>
      <c r="D88" s="74"/>
      <c r="E88" s="71">
        <f>'[1]QT thu (Bieu 61)'!E88/1000000</f>
        <v>257.500573</v>
      </c>
      <c r="F88" s="19">
        <f>('[1]QT thu (Bieu 61)'!H88+'[1]QT thu (Bieu 61)'!I88)/1000000</f>
        <v>257.500573</v>
      </c>
      <c r="G88" s="9"/>
      <c r="H88" s="9"/>
    </row>
    <row r="89" spans="1:8" ht="21.75" customHeight="1">
      <c r="A89" s="69" t="s">
        <v>168</v>
      </c>
      <c r="B89" s="53" t="s">
        <v>169</v>
      </c>
      <c r="C89" s="74"/>
      <c r="D89" s="74"/>
      <c r="E89" s="71">
        <f>'[1]QT thu (Bieu 61)'!E89/1000000</f>
        <v>0</v>
      </c>
      <c r="F89" s="19">
        <f>('[1]QT thu (Bieu 61)'!H89+'[1]QT thu (Bieu 61)'!I89)/1000000</f>
        <v>0</v>
      </c>
      <c r="G89" s="9"/>
      <c r="H89" s="9"/>
    </row>
    <row r="90" spans="1:8" ht="21.75" customHeight="1">
      <c r="A90" s="69" t="s">
        <v>170</v>
      </c>
      <c r="B90" s="53" t="s">
        <v>171</v>
      </c>
      <c r="C90" s="68"/>
      <c r="D90" s="68"/>
      <c r="E90" s="71">
        <f>'[1]QT thu (Bieu 61)'!E90/1000000</f>
        <v>1.78</v>
      </c>
      <c r="F90" s="19">
        <f>('[1]QT thu (Bieu 61)'!H90+'[1]QT thu (Bieu 61)'!I90)/1000000</f>
        <v>0</v>
      </c>
      <c r="G90" s="21"/>
      <c r="H90" s="21"/>
    </row>
    <row r="91" spans="1:8" ht="21.75" customHeight="1">
      <c r="A91" s="69" t="s">
        <v>172</v>
      </c>
      <c r="B91" s="53" t="s">
        <v>173</v>
      </c>
      <c r="C91" s="74"/>
      <c r="D91" s="74"/>
      <c r="E91" s="71">
        <f>'[1]QT thu (Bieu 61)'!E91/1000000</f>
        <v>0</v>
      </c>
      <c r="F91" s="19">
        <f>('[1]QT thu (Bieu 61)'!H91+'[1]QT thu (Bieu 61)'!I91)/1000000</f>
        <v>0</v>
      </c>
      <c r="G91" s="9"/>
      <c r="H91" s="9"/>
    </row>
    <row r="92" spans="1:8" ht="21.75" customHeight="1">
      <c r="A92" s="69" t="s">
        <v>174</v>
      </c>
      <c r="B92" s="53" t="s">
        <v>175</v>
      </c>
      <c r="C92" s="70"/>
      <c r="D92" s="70"/>
      <c r="E92" s="71">
        <f>'[1]QT thu (Bieu 61)'!E92/1000000</f>
        <v>192.528381</v>
      </c>
      <c r="F92" s="19">
        <f>('[1]QT thu (Bieu 61)'!H92+'[1]QT thu (Bieu 61)'!I92)/1000000</f>
        <v>150.917169</v>
      </c>
      <c r="G92" s="9"/>
      <c r="H92" s="9"/>
    </row>
    <row r="93" spans="1:8" ht="21.75" customHeight="1">
      <c r="A93" s="69">
        <v>12</v>
      </c>
      <c r="B93" s="53" t="s">
        <v>176</v>
      </c>
      <c r="C93" s="70">
        <f>SUM(C94:C99)</f>
        <v>0</v>
      </c>
      <c r="D93" s="70">
        <f>SUM(D94:D99)</f>
        <v>0</v>
      </c>
      <c r="E93" s="71">
        <f>'[1]QT thu (Bieu 61)'!E93/1000000</f>
        <v>0</v>
      </c>
      <c r="F93" s="19">
        <f>('[1]QT thu (Bieu 61)'!H93+'[1]QT thu (Bieu 61)'!I93)/1000000</f>
        <v>0</v>
      </c>
      <c r="G93" s="9"/>
      <c r="H93" s="9"/>
    </row>
    <row r="94" spans="1:8" ht="21.75" customHeight="1">
      <c r="A94" s="69" t="s">
        <v>177</v>
      </c>
      <c r="B94" s="53" t="s">
        <v>178</v>
      </c>
      <c r="C94" s="70"/>
      <c r="D94" s="70"/>
      <c r="E94" s="71">
        <f>'[1]QT thu (Bieu 61)'!E94/1000000</f>
        <v>0</v>
      </c>
      <c r="F94" s="19">
        <f>('[1]QT thu (Bieu 61)'!H94+'[1]QT thu (Bieu 61)'!I94)/1000000</f>
        <v>0</v>
      </c>
      <c r="G94" s="9"/>
      <c r="H94" s="9"/>
    </row>
    <row r="95" spans="1:8" ht="21.75" customHeight="1">
      <c r="A95" s="69" t="s">
        <v>179</v>
      </c>
      <c r="B95" s="53" t="s">
        <v>109</v>
      </c>
      <c r="C95" s="70"/>
      <c r="D95" s="70"/>
      <c r="E95" s="71">
        <f>'[1]QT thu (Bieu 61)'!E95/1000000</f>
        <v>0</v>
      </c>
      <c r="F95" s="19">
        <f>('[1]QT thu (Bieu 61)'!H95+'[1]QT thu (Bieu 61)'!I95)/1000000</f>
        <v>0</v>
      </c>
      <c r="G95" s="20"/>
      <c r="H95" s="20"/>
    </row>
    <row r="96" spans="1:8" ht="21.75" customHeight="1">
      <c r="A96" s="69" t="s">
        <v>180</v>
      </c>
      <c r="B96" s="53" t="s">
        <v>111</v>
      </c>
      <c r="C96" s="70"/>
      <c r="D96" s="70"/>
      <c r="E96" s="71">
        <f>'[1]QT thu (Bieu 61)'!E96/1000000</f>
        <v>0</v>
      </c>
      <c r="F96" s="19">
        <f>('[1]QT thu (Bieu 61)'!H96+'[1]QT thu (Bieu 61)'!I96)/1000000</f>
        <v>0</v>
      </c>
      <c r="G96" s="9"/>
      <c r="H96" s="9"/>
    </row>
    <row r="97" spans="1:8" ht="21.75" customHeight="1">
      <c r="A97" s="69" t="s">
        <v>181</v>
      </c>
      <c r="B97" s="53" t="s">
        <v>182</v>
      </c>
      <c r="C97" s="70"/>
      <c r="D97" s="70"/>
      <c r="E97" s="71">
        <f>'[1]QT thu (Bieu 61)'!E97/1000000</f>
        <v>0</v>
      </c>
      <c r="F97" s="19">
        <f>('[1]QT thu (Bieu 61)'!H97+'[1]QT thu (Bieu 61)'!I97)/1000000</f>
        <v>0</v>
      </c>
      <c r="G97" s="9"/>
      <c r="H97" s="9"/>
    </row>
    <row r="98" spans="1:8" ht="21.75" customHeight="1">
      <c r="A98" s="69" t="s">
        <v>183</v>
      </c>
      <c r="B98" s="53" t="s">
        <v>117</v>
      </c>
      <c r="C98" s="68"/>
      <c r="D98" s="68"/>
      <c r="E98" s="71">
        <f>'[1]QT thu (Bieu 61)'!E98/1000000</f>
        <v>0</v>
      </c>
      <c r="F98" s="19">
        <f>('[1]QT thu (Bieu 61)'!H98+'[1]QT thu (Bieu 61)'!I98)/1000000</f>
        <v>0</v>
      </c>
      <c r="G98" s="9"/>
      <c r="H98" s="9"/>
    </row>
    <row r="99" spans="1:8" ht="33.75" customHeight="1">
      <c r="A99" s="69" t="s">
        <v>184</v>
      </c>
      <c r="B99" s="54" t="s">
        <v>185</v>
      </c>
      <c r="C99" s="74"/>
      <c r="D99" s="74"/>
      <c r="E99" s="71">
        <f>'[1]QT thu (Bieu 61)'!E99/1000000</f>
        <v>0</v>
      </c>
      <c r="F99" s="19">
        <f>('[1]QT thu (Bieu 61)'!H99+'[1]QT thu (Bieu 61)'!I99)/1000000</f>
        <v>0</v>
      </c>
      <c r="G99" s="9"/>
      <c r="H99" s="9"/>
    </row>
    <row r="100" spans="1:8" ht="21.75" customHeight="1">
      <c r="A100" s="67" t="s">
        <v>20</v>
      </c>
      <c r="B100" s="52" t="s">
        <v>186</v>
      </c>
      <c r="C100" s="76"/>
      <c r="D100" s="76"/>
      <c r="E100" s="71">
        <f>'[1]QT thu (Bieu 61)'!E100/1000000</f>
        <v>0</v>
      </c>
      <c r="F100" s="19">
        <f>('[1]QT thu (Bieu 61)'!H100+'[1]QT thu (Bieu 61)'!I100)/1000000</f>
        <v>0</v>
      </c>
      <c r="G100" s="9"/>
      <c r="H100" s="9"/>
    </row>
    <row r="101" spans="1:8" ht="21.75" customHeight="1">
      <c r="A101" s="69">
        <v>1</v>
      </c>
      <c r="B101" s="53" t="s">
        <v>116</v>
      </c>
      <c r="C101" s="70"/>
      <c r="D101" s="70"/>
      <c r="E101" s="71">
        <f>'[1]QT thu (Bieu 61)'!E101/1000000</f>
        <v>0</v>
      </c>
      <c r="F101" s="19">
        <f>('[1]QT thu (Bieu 61)'!H101+'[1]QT thu (Bieu 61)'!I101)/1000000</f>
        <v>0</v>
      </c>
      <c r="G101" s="9"/>
      <c r="H101" s="9"/>
    </row>
    <row r="102" spans="1:8" ht="21.75" customHeight="1">
      <c r="A102" s="69">
        <v>2</v>
      </c>
      <c r="B102" s="53" t="s">
        <v>109</v>
      </c>
      <c r="C102" s="70"/>
      <c r="D102" s="70"/>
      <c r="E102" s="71">
        <f>'[1]QT thu (Bieu 61)'!E102/1000000</f>
        <v>0</v>
      </c>
      <c r="F102" s="19">
        <f>('[1]QT thu (Bieu 61)'!H102+'[1]QT thu (Bieu 61)'!I102)/1000000</f>
        <v>0</v>
      </c>
      <c r="G102" s="9"/>
      <c r="H102" s="9"/>
    </row>
    <row r="103" spans="1:8" ht="31.5" customHeight="1">
      <c r="A103" s="69">
        <v>3</v>
      </c>
      <c r="B103" s="54" t="s">
        <v>359</v>
      </c>
      <c r="C103" s="74"/>
      <c r="D103" s="74"/>
      <c r="E103" s="71">
        <f>'[1]QT thu (Bieu 61)'!E103/1000000</f>
        <v>0</v>
      </c>
      <c r="F103" s="19">
        <f>('[1]QT thu (Bieu 61)'!H103+'[1]QT thu (Bieu 61)'!I103)/1000000</f>
        <v>0</v>
      </c>
      <c r="G103" s="9"/>
      <c r="H103" s="9"/>
    </row>
    <row r="104" spans="1:8" ht="21.75" customHeight="1">
      <c r="A104" s="69">
        <v>4</v>
      </c>
      <c r="B104" s="53" t="s">
        <v>187</v>
      </c>
      <c r="C104" s="70">
        <v>0</v>
      </c>
      <c r="D104" s="70">
        <v>0</v>
      </c>
      <c r="E104" s="71">
        <f>'[1]QT thu (Bieu 61)'!E104/1000000</f>
        <v>0</v>
      </c>
      <c r="F104" s="19">
        <f>('[1]QT thu (Bieu 61)'!H104+'[1]QT thu (Bieu 61)'!I104)/1000000</f>
        <v>0</v>
      </c>
      <c r="G104" s="9"/>
      <c r="H104" s="9"/>
    </row>
    <row r="105" spans="1:8" ht="21.75" customHeight="1">
      <c r="A105" s="69">
        <v>5</v>
      </c>
      <c r="B105" s="53" t="s">
        <v>188</v>
      </c>
      <c r="C105" s="70"/>
      <c r="D105" s="70"/>
      <c r="E105" s="71">
        <f>'[1]QT thu (Bieu 61)'!E105/1000000</f>
        <v>0</v>
      </c>
      <c r="F105" s="19">
        <f>('[1]QT thu (Bieu 61)'!H105+'[1]QT thu (Bieu 61)'!I105)/1000000</f>
        <v>0</v>
      </c>
      <c r="G105" s="9"/>
      <c r="H105" s="9"/>
    </row>
    <row r="106" spans="1:8" ht="20.25" customHeight="1">
      <c r="A106" s="69">
        <v>6</v>
      </c>
      <c r="B106" s="53" t="s">
        <v>189</v>
      </c>
      <c r="C106" s="70">
        <v>0</v>
      </c>
      <c r="D106" s="70">
        <v>0</v>
      </c>
      <c r="E106" s="71">
        <f>'[1]QT thu (Bieu 61)'!E106/1000000</f>
        <v>0</v>
      </c>
      <c r="F106" s="19">
        <f>('[1]QT thu (Bieu 61)'!H106+'[1]QT thu (Bieu 61)'!I106)/1000000</f>
        <v>0</v>
      </c>
      <c r="G106" s="9"/>
      <c r="H106" s="9"/>
    </row>
    <row r="107" spans="1:8" ht="18" customHeight="1">
      <c r="A107" s="69">
        <v>7</v>
      </c>
      <c r="B107" s="53" t="s">
        <v>114</v>
      </c>
      <c r="C107" s="70"/>
      <c r="D107" s="70"/>
      <c r="E107" s="71">
        <f>'[1]QT thu (Bieu 61)'!E107/1000000</f>
        <v>0</v>
      </c>
      <c r="F107" s="19">
        <f>('[1]QT thu (Bieu 61)'!H107+'[1]QT thu (Bieu 61)'!I107)/1000000</f>
        <v>0</v>
      </c>
      <c r="G107" s="9"/>
      <c r="H107" s="9"/>
    </row>
    <row r="108" spans="1:8" ht="21.75" customHeight="1">
      <c r="A108" s="69">
        <v>8</v>
      </c>
      <c r="B108" s="53" t="s">
        <v>190</v>
      </c>
      <c r="C108" s="70">
        <v>0</v>
      </c>
      <c r="D108" s="70">
        <v>0</v>
      </c>
      <c r="E108" s="71">
        <f>'[1]QT thu (Bieu 61)'!E108/1000000</f>
        <v>0</v>
      </c>
      <c r="F108" s="19">
        <f>('[1]QT thu (Bieu 61)'!H108+'[1]QT thu (Bieu 61)'!I108)/1000000</f>
        <v>0</v>
      </c>
      <c r="G108" s="9"/>
      <c r="H108" s="9"/>
    </row>
    <row r="109" spans="1:8" ht="54" customHeight="1">
      <c r="A109" s="69">
        <v>9</v>
      </c>
      <c r="B109" s="54" t="s">
        <v>191</v>
      </c>
      <c r="C109" s="70"/>
      <c r="D109" s="70"/>
      <c r="E109" s="71">
        <f>'[1]QT thu (Bieu 61)'!E109/1000000</f>
        <v>0</v>
      </c>
      <c r="F109" s="19">
        <f>('[1]QT thu (Bieu 61)'!H109+'[1]QT thu (Bieu 61)'!I109)/1000000</f>
        <v>0</v>
      </c>
      <c r="G109" s="9"/>
      <c r="H109" s="9"/>
    </row>
    <row r="110" spans="1:8" ht="21.75" customHeight="1">
      <c r="A110" s="67" t="s">
        <v>24</v>
      </c>
      <c r="B110" s="52" t="s">
        <v>192</v>
      </c>
      <c r="C110" s="68"/>
      <c r="D110" s="68"/>
      <c r="E110" s="71">
        <f>'[1]QT thu (Bieu 61)'!E110/1000000</f>
        <v>0</v>
      </c>
      <c r="F110" s="19">
        <f>('[1]QT thu (Bieu 61)'!H110+'[1]QT thu (Bieu 61)'!I110)/1000000</f>
        <v>0</v>
      </c>
      <c r="G110" s="9"/>
      <c r="H110" s="9"/>
    </row>
    <row r="111" spans="1:8" ht="21.75" customHeight="1">
      <c r="A111" s="69">
        <v>1</v>
      </c>
      <c r="B111" s="53" t="s">
        <v>193</v>
      </c>
      <c r="C111" s="70"/>
      <c r="D111" s="70"/>
      <c r="E111" s="71">
        <f>'[1]QT thu (Bieu 61)'!E111/1000000</f>
        <v>0</v>
      </c>
      <c r="F111" s="19">
        <f>('[1]QT thu (Bieu 61)'!H111+'[1]QT thu (Bieu 61)'!I111)/1000000</f>
        <v>0</v>
      </c>
      <c r="G111" s="9"/>
      <c r="H111" s="9"/>
    </row>
    <row r="112" spans="1:8" ht="21.75" customHeight="1">
      <c r="A112" s="69">
        <v>2</v>
      </c>
      <c r="B112" s="53" t="s">
        <v>194</v>
      </c>
      <c r="C112" s="70"/>
      <c r="D112" s="70"/>
      <c r="E112" s="71">
        <f>'[1]QT thu (Bieu 61)'!E112/1000000</f>
        <v>0</v>
      </c>
      <c r="F112" s="19">
        <f>('[1]QT thu (Bieu 61)'!H112+'[1]QT thu (Bieu 61)'!I112)/1000000</f>
        <v>0</v>
      </c>
      <c r="G112" s="9"/>
      <c r="H112" s="9"/>
    </row>
    <row r="113" spans="1:8" ht="23.25" customHeight="1">
      <c r="A113" s="69">
        <v>3</v>
      </c>
      <c r="B113" s="53" t="s">
        <v>195</v>
      </c>
      <c r="C113" s="70"/>
      <c r="D113" s="70"/>
      <c r="E113" s="71">
        <f>'[1]QT thu (Bieu 61)'!E113/1000000</f>
        <v>0</v>
      </c>
      <c r="F113" s="19">
        <f>('[1]QT thu (Bieu 61)'!H113+'[1]QT thu (Bieu 61)'!I113)/1000000</f>
        <v>0</v>
      </c>
      <c r="G113" s="9"/>
      <c r="H113" s="9"/>
    </row>
    <row r="114" spans="1:8" ht="21.75" customHeight="1">
      <c r="A114" s="69">
        <v>4</v>
      </c>
      <c r="B114" s="53" t="s">
        <v>196</v>
      </c>
      <c r="C114" s="70"/>
      <c r="D114" s="70"/>
      <c r="E114" s="71">
        <f>'[1]QT thu (Bieu 61)'!E114/1000000</f>
        <v>0</v>
      </c>
      <c r="F114" s="19">
        <f>('[1]QT thu (Bieu 61)'!H114+'[1]QT thu (Bieu 61)'!I114)/1000000</f>
        <v>0</v>
      </c>
      <c r="G114" s="9"/>
      <c r="H114" s="9"/>
    </row>
    <row r="115" spans="1:8" ht="30" customHeight="1">
      <c r="A115" s="69">
        <v>5</v>
      </c>
      <c r="B115" s="54" t="s">
        <v>197</v>
      </c>
      <c r="C115" s="70"/>
      <c r="D115" s="70"/>
      <c r="E115" s="71">
        <f>'[1]QT thu (Bieu 61)'!E115/1000000</f>
        <v>0</v>
      </c>
      <c r="F115" s="19">
        <f>('[1]QT thu (Bieu 61)'!H115+'[1]QT thu (Bieu 61)'!I115)/1000000</f>
        <v>0</v>
      </c>
      <c r="G115" s="9"/>
      <c r="H115" s="9"/>
    </row>
    <row r="116" spans="1:8" ht="21.75" customHeight="1">
      <c r="A116" s="69">
        <v>6</v>
      </c>
      <c r="B116" s="53" t="s">
        <v>198</v>
      </c>
      <c r="C116" s="70"/>
      <c r="D116" s="70"/>
      <c r="E116" s="71">
        <f>'[1]QT thu (Bieu 61)'!E116/1000000</f>
        <v>0</v>
      </c>
      <c r="F116" s="19">
        <f>('[1]QT thu (Bieu 61)'!H116+'[1]QT thu (Bieu 61)'!I116)/1000000</f>
        <v>0</v>
      </c>
      <c r="G116" s="9"/>
      <c r="H116" s="9"/>
    </row>
    <row r="117" spans="1:8" ht="30.75" customHeight="1">
      <c r="A117" s="69">
        <v>7</v>
      </c>
      <c r="B117" s="54" t="s">
        <v>321</v>
      </c>
      <c r="C117" s="68"/>
      <c r="D117" s="68"/>
      <c r="E117" s="71">
        <f>'[1]QT thu (Bieu 61)'!E117/1000000</f>
        <v>0</v>
      </c>
      <c r="F117" s="19">
        <f>('[1]QT thu (Bieu 61)'!H117+'[1]QT thu (Bieu 61)'!I117)/1000000</f>
        <v>0</v>
      </c>
      <c r="G117" s="9"/>
      <c r="H117" s="9"/>
    </row>
    <row r="118" spans="1:8" ht="21.75" customHeight="1">
      <c r="A118" s="69">
        <v>8</v>
      </c>
      <c r="B118" s="53" t="s">
        <v>199</v>
      </c>
      <c r="C118" s="70"/>
      <c r="D118" s="70"/>
      <c r="E118" s="71">
        <f>'[1]QT thu (Bieu 61)'!E118/1000000</f>
        <v>0</v>
      </c>
      <c r="F118" s="19">
        <f>('[1]QT thu (Bieu 61)'!H118+'[1]QT thu (Bieu 61)'!I118)/1000000</f>
        <v>0</v>
      </c>
      <c r="G118" s="9"/>
      <c r="H118" s="9"/>
    </row>
    <row r="119" spans="1:8" ht="21.75" customHeight="1">
      <c r="A119" s="69">
        <v>9</v>
      </c>
      <c r="B119" s="53" t="s">
        <v>114</v>
      </c>
      <c r="C119" s="70"/>
      <c r="D119" s="70"/>
      <c r="E119" s="71">
        <f>'[1]QT thu (Bieu 61)'!E119/1000000</f>
        <v>0</v>
      </c>
      <c r="F119" s="19">
        <f>('[1]QT thu (Bieu 61)'!H119+'[1]QT thu (Bieu 61)'!I119)/1000000</f>
        <v>0</v>
      </c>
      <c r="G119" s="9"/>
      <c r="H119" s="9"/>
    </row>
    <row r="120" spans="1:8" ht="21.75" customHeight="1">
      <c r="A120" s="67" t="s">
        <v>54</v>
      </c>
      <c r="B120" s="52" t="s">
        <v>40</v>
      </c>
      <c r="C120" s="68"/>
      <c r="D120" s="68"/>
      <c r="E120" s="71">
        <f>'[1]QT thu (Bieu 61)'!E120/1000000</f>
        <v>0</v>
      </c>
      <c r="F120" s="19">
        <f>('[1]QT thu (Bieu 61)'!H120+'[1]QT thu (Bieu 61)'!I120)/1000000</f>
        <v>0</v>
      </c>
      <c r="G120" s="9"/>
      <c r="H120" s="9"/>
    </row>
    <row r="121" spans="1:8" ht="21.75" customHeight="1">
      <c r="A121" s="69"/>
      <c r="B121" s="53" t="s">
        <v>200</v>
      </c>
      <c r="C121" s="70"/>
      <c r="D121" s="70"/>
      <c r="E121" s="71">
        <f>'[1]QT thu (Bieu 61)'!E121/1000000</f>
        <v>0</v>
      </c>
      <c r="F121" s="19">
        <f>('[1]QT thu (Bieu 61)'!H121+'[1]QT thu (Bieu 61)'!I121)/1000000</f>
        <v>0</v>
      </c>
      <c r="G121" s="9"/>
      <c r="H121" s="9"/>
    </row>
    <row r="122" spans="1:8" ht="21.75" customHeight="1">
      <c r="A122" s="67" t="s">
        <v>77</v>
      </c>
      <c r="B122" s="52" t="s">
        <v>201</v>
      </c>
      <c r="C122" s="68"/>
      <c r="D122" s="68"/>
      <c r="E122" s="71">
        <f>'[1]QT thu (Bieu 61)'!E122/1000000</f>
        <v>0</v>
      </c>
      <c r="F122" s="19">
        <f>('[1]QT thu (Bieu 61)'!H122+'[1]QT thu (Bieu 61)'!I122)/1000000</f>
        <v>0</v>
      </c>
      <c r="G122" s="9"/>
      <c r="H122" s="9"/>
    </row>
    <row r="123" spans="1:8" ht="31.5" customHeight="1">
      <c r="A123" s="69">
        <v>1</v>
      </c>
      <c r="B123" s="54" t="s">
        <v>410</v>
      </c>
      <c r="C123" s="70"/>
      <c r="D123" s="70"/>
      <c r="E123" s="71">
        <f>'[1]QT thu (Bieu 61)'!E123/1000000</f>
        <v>0</v>
      </c>
      <c r="F123" s="19">
        <f>('[1]QT thu (Bieu 61)'!H123+'[1]QT thu (Bieu 61)'!I123)/1000000</f>
        <v>0</v>
      </c>
      <c r="G123" s="9"/>
      <c r="H123" s="9"/>
    </row>
    <row r="124" spans="1:8" ht="27.75" customHeight="1">
      <c r="A124" s="69">
        <v>2</v>
      </c>
      <c r="B124" s="53" t="s">
        <v>202</v>
      </c>
      <c r="C124" s="70"/>
      <c r="D124" s="70"/>
      <c r="E124" s="71">
        <f>'[1]QT thu (Bieu 61)'!E124/1000000</f>
        <v>0</v>
      </c>
      <c r="F124" s="19">
        <f>('[1]QT thu (Bieu 61)'!H124+'[1]QT thu (Bieu 61)'!I124)/1000000</f>
        <v>0</v>
      </c>
      <c r="G124" s="9"/>
      <c r="H124" s="9"/>
    </row>
    <row r="125" spans="1:8" ht="33.75" customHeight="1">
      <c r="A125" s="67" t="s">
        <v>203</v>
      </c>
      <c r="B125" s="55" t="s">
        <v>365</v>
      </c>
      <c r="C125" s="68"/>
      <c r="D125" s="68"/>
      <c r="E125" s="71">
        <f>'[1]QT thu (Bieu 61)'!E125/1000000</f>
        <v>0</v>
      </c>
      <c r="F125" s="19">
        <f>('[1]QT thu (Bieu 61)'!H125+'[1]QT thu (Bieu 61)'!I125)/1000000</f>
        <v>0</v>
      </c>
      <c r="G125" s="9"/>
      <c r="H125" s="9"/>
    </row>
    <row r="126" spans="1:8" ht="33" customHeight="1">
      <c r="A126" s="69">
        <v>1</v>
      </c>
      <c r="B126" s="54" t="s">
        <v>204</v>
      </c>
      <c r="C126" s="70"/>
      <c r="D126" s="70"/>
      <c r="E126" s="71">
        <f>'[1]QT thu (Bieu 61)'!E126/1000000</f>
        <v>0</v>
      </c>
      <c r="F126" s="19">
        <f>('[1]QT thu (Bieu 61)'!H126+'[1]QT thu (Bieu 61)'!I126)/1000000</f>
        <v>0</v>
      </c>
      <c r="G126" s="9"/>
      <c r="H126" s="9"/>
    </row>
    <row r="127" spans="1:8" ht="21.75" customHeight="1">
      <c r="A127" s="69">
        <v>2</v>
      </c>
      <c r="B127" s="53" t="s">
        <v>205</v>
      </c>
      <c r="C127" s="68"/>
      <c r="D127" s="68"/>
      <c r="E127" s="71">
        <f>'[1]QT thu (Bieu 61)'!E127/1000000</f>
        <v>0</v>
      </c>
      <c r="F127" s="19">
        <f>('[1]QT thu (Bieu 61)'!H127+'[1]QT thu (Bieu 61)'!I127)/1000000</f>
        <v>0</v>
      </c>
      <c r="G127" s="9"/>
      <c r="H127" s="9"/>
    </row>
    <row r="128" spans="1:8" ht="21.75" customHeight="1">
      <c r="A128" s="69" t="s">
        <v>206</v>
      </c>
      <c r="B128" s="53" t="s">
        <v>207</v>
      </c>
      <c r="C128" s="70"/>
      <c r="D128" s="70"/>
      <c r="E128" s="71">
        <f>'[1]QT thu (Bieu 61)'!E128/1000000</f>
        <v>0</v>
      </c>
      <c r="F128" s="19">
        <f>('[1]QT thu (Bieu 61)'!H128+'[1]QT thu (Bieu 61)'!I128)/1000000</f>
        <v>0</v>
      </c>
      <c r="G128" s="9"/>
      <c r="H128" s="9"/>
    </row>
    <row r="129" spans="1:8" ht="21.75" customHeight="1">
      <c r="A129" s="69" t="s">
        <v>118</v>
      </c>
      <c r="B129" s="53" t="s">
        <v>208</v>
      </c>
      <c r="C129" s="70"/>
      <c r="D129" s="70"/>
      <c r="E129" s="71">
        <f>'[1]QT thu (Bieu 61)'!E129/1000000</f>
        <v>0</v>
      </c>
      <c r="F129" s="19">
        <f>('[1]QT thu (Bieu 61)'!H129+'[1]QT thu (Bieu 61)'!I129)/1000000</f>
        <v>0</v>
      </c>
      <c r="G129" s="9"/>
      <c r="H129" s="9"/>
    </row>
    <row r="130" spans="1:8" ht="21.75" customHeight="1">
      <c r="A130" s="69">
        <v>3</v>
      </c>
      <c r="B130" s="53" t="s">
        <v>209</v>
      </c>
      <c r="C130" s="70"/>
      <c r="D130" s="70"/>
      <c r="E130" s="71">
        <f>'[1]QT thu (Bieu 61)'!E130/1000000</f>
        <v>0</v>
      </c>
      <c r="F130" s="19">
        <f>('[1]QT thu (Bieu 61)'!H130+'[1]QT thu (Bieu 61)'!I130)/1000000</f>
        <v>0</v>
      </c>
      <c r="G130" s="9"/>
      <c r="H130" s="9"/>
    </row>
    <row r="131" spans="1:8" ht="21.75" customHeight="1">
      <c r="A131" s="38" t="s">
        <v>210</v>
      </c>
      <c r="B131" s="65" t="s">
        <v>211</v>
      </c>
      <c r="C131" s="66">
        <v>0</v>
      </c>
      <c r="D131" s="66">
        <v>0</v>
      </c>
      <c r="E131" s="71">
        <f>'[1]QT thu (Bieu 61)'!E131/1000000</f>
        <v>0</v>
      </c>
      <c r="F131" s="19">
        <f>('[1]QT thu (Bieu 61)'!H131+'[1]QT thu (Bieu 61)'!I131)/1000000</f>
        <v>0</v>
      </c>
      <c r="G131" s="9"/>
      <c r="H131" s="9"/>
    </row>
    <row r="132" spans="1:8" ht="21.75" customHeight="1">
      <c r="A132" s="60"/>
      <c r="B132" s="77" t="s">
        <v>212</v>
      </c>
      <c r="C132" s="71">
        <v>0</v>
      </c>
      <c r="D132" s="71">
        <v>0</v>
      </c>
      <c r="E132" s="71">
        <f>'[1]QT thu (Bieu 61)'!E132/1000000</f>
        <v>0</v>
      </c>
      <c r="F132" s="19">
        <f>('[1]QT thu (Bieu 61)'!H132+'[1]QT thu (Bieu 61)'!I132)/1000000</f>
        <v>0</v>
      </c>
      <c r="G132" s="9"/>
      <c r="H132" s="9"/>
    </row>
    <row r="133" spans="1:8" ht="21.75" customHeight="1">
      <c r="A133" s="38" t="s">
        <v>213</v>
      </c>
      <c r="B133" s="65" t="s">
        <v>214</v>
      </c>
      <c r="C133" s="66">
        <v>0</v>
      </c>
      <c r="D133" s="66">
        <v>0</v>
      </c>
      <c r="E133" s="71">
        <f>'[1]QT thu (Bieu 61)'!E133/1000000</f>
        <v>0</v>
      </c>
      <c r="F133" s="19">
        <f>('[1]QT thu (Bieu 61)'!H133+'[1]QT thu (Bieu 61)'!I133)/1000000</f>
        <v>0</v>
      </c>
      <c r="G133" s="9"/>
      <c r="H133" s="9"/>
    </row>
    <row r="134" spans="1:8" ht="21.75" customHeight="1">
      <c r="A134" s="60"/>
      <c r="B134" s="77" t="s">
        <v>322</v>
      </c>
      <c r="C134" s="71">
        <v>0</v>
      </c>
      <c r="D134" s="71">
        <v>0</v>
      </c>
      <c r="E134" s="71">
        <f>'[1]QT thu (Bieu 61)'!E134/1000000</f>
        <v>0</v>
      </c>
      <c r="F134" s="19">
        <f>('[1]QT thu (Bieu 61)'!H134+'[1]QT thu (Bieu 61)'!I134)/1000000</f>
        <v>0</v>
      </c>
      <c r="G134" s="9"/>
      <c r="H134" s="9"/>
    </row>
    <row r="135" spans="1:8" ht="21.75" customHeight="1">
      <c r="A135" s="38" t="s">
        <v>9</v>
      </c>
      <c r="B135" s="65" t="s">
        <v>323</v>
      </c>
      <c r="C135" s="66">
        <v>0</v>
      </c>
      <c r="D135" s="66">
        <v>0</v>
      </c>
      <c r="E135" s="71">
        <f>'[1]QT thu (Bieu 61)'!E135/1000000</f>
        <v>0</v>
      </c>
      <c r="F135" s="19">
        <f>('[1]QT thu (Bieu 61)'!H135+'[1]QT thu (Bieu 61)'!I135)/1000000</f>
        <v>0</v>
      </c>
      <c r="G135" s="9"/>
      <c r="H135" s="9"/>
    </row>
    <row r="136" spans="1:8" ht="21.75" customHeight="1">
      <c r="A136" s="38" t="s">
        <v>32</v>
      </c>
      <c r="B136" s="65" t="s">
        <v>324</v>
      </c>
      <c r="C136" s="66">
        <v>0</v>
      </c>
      <c r="D136" s="66">
        <v>0</v>
      </c>
      <c r="E136" s="71">
        <f>'[1]QT thu (Bieu 61)'!E136/1000000</f>
        <v>0</v>
      </c>
      <c r="F136" s="19">
        <f>('[1]QT thu (Bieu 61)'!H136+'[1]QT thu (Bieu 61)'!I136)/1000000</f>
        <v>0</v>
      </c>
      <c r="G136" s="9"/>
      <c r="H136" s="9"/>
    </row>
    <row r="137" spans="1:8" ht="21.75" customHeight="1">
      <c r="A137" s="60">
        <v>1</v>
      </c>
      <c r="B137" s="77" t="s">
        <v>325</v>
      </c>
      <c r="C137" s="66">
        <v>0</v>
      </c>
      <c r="D137" s="66">
        <v>0</v>
      </c>
      <c r="E137" s="71">
        <f>'[1]QT thu (Bieu 61)'!E137/1000000</f>
        <v>0</v>
      </c>
      <c r="F137" s="19">
        <f>('[1]QT thu (Bieu 61)'!H137+'[1]QT thu (Bieu 61)'!I137)/1000000</f>
        <v>0</v>
      </c>
      <c r="G137" s="9"/>
      <c r="H137" s="9"/>
    </row>
    <row r="138" spans="1:8" ht="21.75" customHeight="1">
      <c r="A138" s="60" t="s">
        <v>60</v>
      </c>
      <c r="B138" s="77" t="s">
        <v>326</v>
      </c>
      <c r="C138" s="71">
        <v>0</v>
      </c>
      <c r="D138" s="71">
        <v>0</v>
      </c>
      <c r="E138" s="71">
        <f>'[1]QT thu (Bieu 61)'!E138/1000000</f>
        <v>0</v>
      </c>
      <c r="F138" s="19">
        <f>('[1]QT thu (Bieu 61)'!H138+'[1]QT thu (Bieu 61)'!I138)/1000000</f>
        <v>0</v>
      </c>
      <c r="G138" s="20"/>
      <c r="H138" s="20"/>
    </row>
    <row r="139" spans="1:8" ht="21.75" customHeight="1">
      <c r="A139" s="60" t="s">
        <v>61</v>
      </c>
      <c r="B139" s="77" t="s">
        <v>327</v>
      </c>
      <c r="C139" s="66">
        <v>0</v>
      </c>
      <c r="D139" s="66">
        <v>0</v>
      </c>
      <c r="E139" s="71">
        <f>'[1]QT thu (Bieu 61)'!E139/1000000</f>
        <v>0</v>
      </c>
      <c r="F139" s="19">
        <f>('[1]QT thu (Bieu 61)'!H139+'[1]QT thu (Bieu 61)'!I139)/1000000</f>
        <v>0</v>
      </c>
      <c r="G139" s="9"/>
      <c r="H139" s="9"/>
    </row>
    <row r="140" spans="1:8" ht="21.75" customHeight="1">
      <c r="A140" s="60">
        <v>2</v>
      </c>
      <c r="B140" s="77" t="s">
        <v>328</v>
      </c>
      <c r="C140" s="71">
        <v>0</v>
      </c>
      <c r="D140" s="71">
        <v>0</v>
      </c>
      <c r="E140" s="71">
        <f>'[1]QT thu (Bieu 61)'!E140/1000000</f>
        <v>0</v>
      </c>
      <c r="F140" s="19">
        <f>('[1]QT thu (Bieu 61)'!H140+'[1]QT thu (Bieu 61)'!I140)/1000000</f>
        <v>0</v>
      </c>
      <c r="G140" s="9"/>
      <c r="H140" s="9"/>
    </row>
    <row r="141" spans="1:8" ht="21.75" customHeight="1">
      <c r="A141" s="38" t="s">
        <v>20</v>
      </c>
      <c r="B141" s="65" t="s">
        <v>329</v>
      </c>
      <c r="C141" s="66">
        <v>0</v>
      </c>
      <c r="D141" s="66">
        <v>0</v>
      </c>
      <c r="E141" s="71">
        <f>'[1]QT thu (Bieu 61)'!E141/1000000</f>
        <v>0</v>
      </c>
      <c r="F141" s="19">
        <f>('[1]QT thu (Bieu 61)'!H141+'[1]QT thu (Bieu 61)'!I141)/1000000</f>
        <v>0</v>
      </c>
      <c r="G141" s="9"/>
      <c r="H141" s="9"/>
    </row>
    <row r="142" spans="1:8" ht="21.75" customHeight="1">
      <c r="A142" s="38" t="s">
        <v>24</v>
      </c>
      <c r="B142" s="65" t="s">
        <v>330</v>
      </c>
      <c r="C142" s="66">
        <v>0</v>
      </c>
      <c r="D142" s="66">
        <v>0</v>
      </c>
      <c r="E142" s="71">
        <f>'[1]QT thu (Bieu 61)'!E142/1000000</f>
        <v>0</v>
      </c>
      <c r="F142" s="19">
        <f>('[1]QT thu (Bieu 61)'!H142+'[1]QT thu (Bieu 61)'!I142)/1000000</f>
        <v>0</v>
      </c>
      <c r="G142" s="9"/>
      <c r="H142" s="9"/>
    </row>
    <row r="143" spans="1:8" ht="21.75" customHeight="1">
      <c r="A143" s="60">
        <v>1</v>
      </c>
      <c r="B143" s="77" t="s">
        <v>331</v>
      </c>
      <c r="C143" s="71">
        <v>0</v>
      </c>
      <c r="D143" s="71">
        <v>0</v>
      </c>
      <c r="E143" s="71">
        <f>'[1]QT thu (Bieu 61)'!E143/1000000</f>
        <v>0</v>
      </c>
      <c r="F143" s="19">
        <f>('[1]QT thu (Bieu 61)'!H143+'[1]QT thu (Bieu 61)'!I143)/1000000</f>
        <v>0</v>
      </c>
      <c r="G143" s="9"/>
      <c r="H143" s="9"/>
    </row>
    <row r="144" spans="1:8" ht="21.75" customHeight="1">
      <c r="A144" s="60" t="s">
        <v>60</v>
      </c>
      <c r="B144" s="77" t="s">
        <v>332</v>
      </c>
      <c r="C144" s="71">
        <v>0</v>
      </c>
      <c r="D144" s="71">
        <v>0</v>
      </c>
      <c r="E144" s="71">
        <f>'[1]QT thu (Bieu 61)'!E144/1000000</f>
        <v>0</v>
      </c>
      <c r="F144" s="19">
        <f>('[1]QT thu (Bieu 61)'!H144+'[1]QT thu (Bieu 61)'!I144)/1000000</f>
        <v>0</v>
      </c>
      <c r="G144" s="9"/>
      <c r="H144" s="9"/>
    </row>
    <row r="145" spans="1:8" ht="31.5" customHeight="1">
      <c r="A145" s="60"/>
      <c r="B145" s="78" t="s">
        <v>333</v>
      </c>
      <c r="C145" s="71">
        <v>0</v>
      </c>
      <c r="D145" s="71">
        <v>0</v>
      </c>
      <c r="E145" s="71">
        <f>'[1]QT thu (Bieu 61)'!E145/1000000</f>
        <v>0</v>
      </c>
      <c r="F145" s="19">
        <f>('[1]QT thu (Bieu 61)'!H145+'[1]QT thu (Bieu 61)'!I145)/1000000</f>
        <v>0</v>
      </c>
      <c r="G145" s="9"/>
      <c r="H145" s="9"/>
    </row>
    <row r="146" spans="1:8" ht="21.75" customHeight="1">
      <c r="A146" s="60" t="s">
        <v>61</v>
      </c>
      <c r="B146" s="77" t="s">
        <v>327</v>
      </c>
      <c r="C146" s="71">
        <v>0</v>
      </c>
      <c r="D146" s="71">
        <v>0</v>
      </c>
      <c r="E146" s="71">
        <f>'[1]QT thu (Bieu 61)'!E146/1000000</f>
        <v>0</v>
      </c>
      <c r="F146" s="19">
        <f>('[1]QT thu (Bieu 61)'!H146+'[1]QT thu (Bieu 61)'!I146)/1000000</f>
        <v>0</v>
      </c>
      <c r="G146" s="9"/>
      <c r="H146" s="9"/>
    </row>
    <row r="147" spans="1:8" ht="21.75" customHeight="1">
      <c r="A147" s="60">
        <v>2</v>
      </c>
      <c r="B147" s="77" t="s">
        <v>334</v>
      </c>
      <c r="C147" s="71">
        <v>0</v>
      </c>
      <c r="D147" s="71">
        <v>0</v>
      </c>
      <c r="E147" s="71">
        <f>'[1]QT thu (Bieu 61)'!E147/1000000</f>
        <v>0</v>
      </c>
      <c r="F147" s="19">
        <f>('[1]QT thu (Bieu 61)'!H147+'[1]QT thu (Bieu 61)'!I147)/1000000</f>
        <v>0</v>
      </c>
      <c r="G147" s="9"/>
      <c r="H147" s="9"/>
    </row>
    <row r="148" spans="1:8" ht="21.75" customHeight="1">
      <c r="A148" s="38" t="s">
        <v>54</v>
      </c>
      <c r="B148" s="65" t="s">
        <v>335</v>
      </c>
      <c r="C148" s="66">
        <v>0</v>
      </c>
      <c r="D148" s="66">
        <v>0</v>
      </c>
      <c r="E148" s="71">
        <f>'[1]QT thu (Bieu 61)'!E148/1000000</f>
        <v>0</v>
      </c>
      <c r="F148" s="19">
        <f>('[1]QT thu (Bieu 61)'!H148+'[1]QT thu (Bieu 61)'!I148)/1000000</f>
        <v>0</v>
      </c>
      <c r="G148" s="9"/>
      <c r="H148" s="9"/>
    </row>
    <row r="149" spans="1:8" ht="21.75" customHeight="1">
      <c r="A149" s="38" t="s">
        <v>77</v>
      </c>
      <c r="B149" s="65" t="s">
        <v>336</v>
      </c>
      <c r="C149" s="66">
        <v>0</v>
      </c>
      <c r="D149" s="66">
        <v>0</v>
      </c>
      <c r="E149" s="71">
        <f>'[1]QT thu (Bieu 61)'!E149/1000000</f>
        <v>0</v>
      </c>
      <c r="F149" s="19">
        <f>('[1]QT thu (Bieu 61)'!H149+'[1]QT thu (Bieu 61)'!I149)/1000000</f>
        <v>0</v>
      </c>
      <c r="G149" s="9"/>
      <c r="H149" s="9"/>
    </row>
    <row r="150" spans="1:8" ht="30.75" customHeight="1">
      <c r="A150" s="60">
        <v>1</v>
      </c>
      <c r="B150" s="78" t="s">
        <v>337</v>
      </c>
      <c r="C150" s="66">
        <v>0</v>
      </c>
      <c r="D150" s="66">
        <v>0</v>
      </c>
      <c r="E150" s="71">
        <f>'[1]QT thu (Bieu 61)'!E150/1000000</f>
        <v>0</v>
      </c>
      <c r="F150" s="19">
        <f>('[1]QT thu (Bieu 61)'!H150+'[1]QT thu (Bieu 61)'!I150)/1000000</f>
        <v>0</v>
      </c>
      <c r="G150" s="20"/>
      <c r="H150" s="20"/>
    </row>
    <row r="151" spans="1:8" ht="21.75" customHeight="1">
      <c r="A151" s="60">
        <v>2</v>
      </c>
      <c r="B151" s="77" t="s">
        <v>338</v>
      </c>
      <c r="C151" s="71">
        <v>0</v>
      </c>
      <c r="D151" s="71">
        <v>0</v>
      </c>
      <c r="E151" s="71">
        <f>'[1]QT thu (Bieu 61)'!E151/1000000</f>
        <v>0</v>
      </c>
      <c r="F151" s="19">
        <f>('[1]QT thu (Bieu 61)'!H151+'[1]QT thu (Bieu 61)'!I151)/1000000</f>
        <v>0</v>
      </c>
      <c r="G151" s="20"/>
      <c r="H151" s="20"/>
    </row>
    <row r="152" spans="1:8" ht="21.75" customHeight="1">
      <c r="A152" s="38" t="s">
        <v>203</v>
      </c>
      <c r="B152" s="65" t="s">
        <v>339</v>
      </c>
      <c r="C152" s="66">
        <v>0</v>
      </c>
      <c r="D152" s="66">
        <v>0</v>
      </c>
      <c r="E152" s="71">
        <f>'[1]QT thu (Bieu 61)'!E152/1000000</f>
        <v>0</v>
      </c>
      <c r="F152" s="19">
        <f>('[1]QT thu (Bieu 61)'!H152+'[1]QT thu (Bieu 61)'!I152)/1000000</f>
        <v>0</v>
      </c>
      <c r="G152" s="39"/>
      <c r="H152" s="39"/>
    </row>
    <row r="153" spans="1:8" ht="21.75" customHeight="1">
      <c r="A153" s="60"/>
      <c r="B153" s="77" t="s">
        <v>340</v>
      </c>
      <c r="C153" s="66">
        <v>0</v>
      </c>
      <c r="D153" s="66">
        <v>0</v>
      </c>
      <c r="E153" s="71">
        <f>'[1]QT thu (Bieu 61)'!E153/1000000</f>
        <v>0</v>
      </c>
      <c r="F153" s="19">
        <f>('[1]QT thu (Bieu 61)'!H153+'[1]QT thu (Bieu 61)'!I153)/1000000</f>
        <v>0</v>
      </c>
      <c r="G153" s="39"/>
      <c r="H153" s="39"/>
    </row>
    <row r="154" spans="1:8" ht="21.75" customHeight="1">
      <c r="A154" s="38" t="s">
        <v>41</v>
      </c>
      <c r="B154" s="65" t="s">
        <v>341</v>
      </c>
      <c r="C154" s="66">
        <f>C155+C160+C161+C162</f>
        <v>143002</v>
      </c>
      <c r="D154" s="66">
        <f>D155+D160+D161+D162</f>
        <v>143002</v>
      </c>
      <c r="E154" s="66">
        <f>E155+E160+E161+E162</f>
        <v>191971.471407</v>
      </c>
      <c r="F154" s="66">
        <f>F155+F160+F161+F162</f>
        <v>191605.347365</v>
      </c>
      <c r="G154" s="20">
        <f aca="true" t="shared" si="1" ref="G154:H158">E154/C154</f>
        <v>1.3424390666354318</v>
      </c>
      <c r="H154" s="20">
        <f t="shared" si="1"/>
        <v>1.3398787944574202</v>
      </c>
    </row>
    <row r="155" spans="1:8" ht="21.75" customHeight="1">
      <c r="A155" s="38" t="s">
        <v>32</v>
      </c>
      <c r="B155" s="65" t="s">
        <v>342</v>
      </c>
      <c r="C155" s="66">
        <f>C156+C157</f>
        <v>143002</v>
      </c>
      <c r="D155" s="66">
        <f>D156+D157</f>
        <v>143002</v>
      </c>
      <c r="E155" s="66">
        <f>E156+E157</f>
        <v>191283</v>
      </c>
      <c r="F155" s="66">
        <f>F156+F157</f>
        <v>191067</v>
      </c>
      <c r="G155" s="20">
        <f t="shared" si="1"/>
        <v>1.3376246486063132</v>
      </c>
      <c r="H155" s="20">
        <f t="shared" si="1"/>
        <v>1.3361141802212557</v>
      </c>
    </row>
    <row r="156" spans="1:8" ht="21.75" customHeight="1">
      <c r="A156" s="60">
        <v>1</v>
      </c>
      <c r="B156" s="77" t="s">
        <v>82</v>
      </c>
      <c r="C156" s="70">
        <v>123950</v>
      </c>
      <c r="D156" s="70">
        <v>123950</v>
      </c>
      <c r="E156" s="71">
        <v>122570</v>
      </c>
      <c r="F156" s="71">
        <v>122570</v>
      </c>
      <c r="G156" s="21">
        <f t="shared" si="1"/>
        <v>0.9888664784187172</v>
      </c>
      <c r="H156" s="21">
        <f t="shared" si="1"/>
        <v>0.9888664784187172</v>
      </c>
    </row>
    <row r="157" spans="1:8" ht="21.75" customHeight="1">
      <c r="A157" s="60">
        <v>2</v>
      </c>
      <c r="B157" s="77" t="s">
        <v>83</v>
      </c>
      <c r="C157" s="70">
        <f>C158+C159</f>
        <v>19052</v>
      </c>
      <c r="D157" s="70">
        <f>D158+D159</f>
        <v>19052</v>
      </c>
      <c r="E157" s="70">
        <f>E158+E159</f>
        <v>68713</v>
      </c>
      <c r="F157" s="70">
        <f>F158+F159</f>
        <v>68497</v>
      </c>
      <c r="G157" s="21">
        <f t="shared" si="1"/>
        <v>3.606602981314298</v>
      </c>
      <c r="H157" s="21">
        <f t="shared" si="1"/>
        <v>3.5952655889145495</v>
      </c>
    </row>
    <row r="158" spans="1:8" ht="21.75" customHeight="1">
      <c r="A158" s="60" t="s">
        <v>206</v>
      </c>
      <c r="B158" s="77" t="s">
        <v>343</v>
      </c>
      <c r="C158" s="70">
        <v>19052</v>
      </c>
      <c r="D158" s="70">
        <v>19052</v>
      </c>
      <c r="E158" s="71">
        <v>67334</v>
      </c>
      <c r="F158" s="71">
        <v>67118</v>
      </c>
      <c r="G158" s="21">
        <f t="shared" si="1"/>
        <v>3.5342221289103506</v>
      </c>
      <c r="H158" s="21">
        <f t="shared" si="1"/>
        <v>3.5228847365106026</v>
      </c>
    </row>
    <row r="159" spans="1:8" ht="33.75" customHeight="1">
      <c r="A159" s="60" t="s">
        <v>118</v>
      </c>
      <c r="B159" s="78" t="s">
        <v>411</v>
      </c>
      <c r="C159" s="66"/>
      <c r="D159" s="66"/>
      <c r="E159" s="71">
        <v>1379</v>
      </c>
      <c r="F159" s="71">
        <v>1379</v>
      </c>
      <c r="G159" s="21"/>
      <c r="H159" s="21"/>
    </row>
    <row r="160" spans="1:8" ht="21.75" customHeight="1">
      <c r="A160" s="38" t="s">
        <v>20</v>
      </c>
      <c r="B160" s="65" t="s">
        <v>104</v>
      </c>
      <c r="C160" s="66"/>
      <c r="D160" s="66"/>
      <c r="E160" s="19">
        <f>('[1]QT thu (Bieu 61)'!G160+'[1]QT thu (Bieu 61)'!H160)/1000000</f>
        <v>688.471407</v>
      </c>
      <c r="F160" s="19">
        <f>('[1]QT thu (Bieu 61)'!H160+'[1]QT thu (Bieu 61)'!I160)/1000000</f>
        <v>538.347365</v>
      </c>
      <c r="G160" s="21"/>
      <c r="H160" s="21"/>
    </row>
    <row r="161" spans="1:8" ht="21.75" customHeight="1">
      <c r="A161" s="38" t="s">
        <v>24</v>
      </c>
      <c r="B161" s="65" t="s">
        <v>344</v>
      </c>
      <c r="C161" s="66"/>
      <c r="D161" s="66"/>
      <c r="E161" s="71">
        <f>'[1]QT thu (Bieu 61)'!E161/1000000</f>
        <v>0</v>
      </c>
      <c r="F161" s="19">
        <f>('[1]QT thu (Bieu 61)'!H161+'[1]QT thu (Bieu 61)'!I161)/1000000</f>
        <v>0</v>
      </c>
      <c r="G161" s="79"/>
      <c r="H161" s="79"/>
    </row>
    <row r="162" spans="1:8" ht="21.75" customHeight="1">
      <c r="A162" s="38" t="s">
        <v>54</v>
      </c>
      <c r="B162" s="65" t="s">
        <v>345</v>
      </c>
      <c r="C162" s="66"/>
      <c r="D162" s="66"/>
      <c r="E162" s="71">
        <f>'[1]QT thu (Bieu 61)'!E162/1000000</f>
        <v>0</v>
      </c>
      <c r="F162" s="19">
        <f>('[1]QT thu (Bieu 61)'!H162+'[1]QT thu (Bieu 61)'!I162)/1000000</f>
        <v>0</v>
      </c>
      <c r="G162" s="79"/>
      <c r="H162" s="79"/>
    </row>
    <row r="163" spans="1:8" ht="21.75" customHeight="1">
      <c r="A163" s="60"/>
      <c r="B163" s="77" t="s">
        <v>340</v>
      </c>
      <c r="C163" s="71"/>
      <c r="D163" s="71"/>
      <c r="E163" s="71">
        <f>'[1]QT thu (Bieu 61)'!E163/1000000</f>
        <v>0</v>
      </c>
      <c r="F163" s="19">
        <f>('[1]QT thu (Bieu 61)'!H163+'[1]QT thu (Bieu 61)'!I163)/1000000</f>
        <v>0</v>
      </c>
      <c r="G163" s="79"/>
      <c r="H163" s="79"/>
    </row>
    <row r="164" spans="1:8" ht="21.75" customHeight="1">
      <c r="A164" s="38" t="s">
        <v>244</v>
      </c>
      <c r="B164" s="65" t="s">
        <v>346</v>
      </c>
      <c r="C164" s="66"/>
      <c r="D164" s="66">
        <f>D165</f>
        <v>0</v>
      </c>
      <c r="E164" s="71">
        <f>'[1]QT thu (Bieu 61)'!E164/1000000</f>
        <v>10578.190937</v>
      </c>
      <c r="F164" s="19">
        <f>('[1]QT thu (Bieu 61)'!H164+'[1]QT thu (Bieu 61)'!I164)/1000000</f>
        <v>10578.190937</v>
      </c>
      <c r="G164" s="20"/>
      <c r="H164" s="20"/>
    </row>
    <row r="165" spans="1:8" ht="21.75" customHeight="1">
      <c r="A165" s="38" t="s">
        <v>32</v>
      </c>
      <c r="B165" s="65" t="s">
        <v>346</v>
      </c>
      <c r="C165" s="66"/>
      <c r="D165" s="66"/>
      <c r="E165" s="71">
        <f>'[1]QT thu (Bieu 61)'!E165/1000000</f>
        <v>10578.190937</v>
      </c>
      <c r="F165" s="19">
        <f>('[1]QT thu (Bieu 61)'!H165+'[1]QT thu (Bieu 61)'!I165)/1000000</f>
        <v>10578.190937</v>
      </c>
      <c r="G165" s="20"/>
      <c r="H165" s="20"/>
    </row>
    <row r="166" spans="1:8" ht="21.75" customHeight="1">
      <c r="A166" s="38" t="s">
        <v>20</v>
      </c>
      <c r="B166" s="65" t="s">
        <v>214</v>
      </c>
      <c r="C166" s="66"/>
      <c r="D166" s="66"/>
      <c r="E166" s="71">
        <f>'[1]QT thu (Bieu 61)'!E166/1000000</f>
        <v>0</v>
      </c>
      <c r="F166" s="19">
        <f>('[1]QT thu (Bieu 61)'!H166+'[1]QT thu (Bieu 61)'!I166)/1000000</f>
        <v>0</v>
      </c>
      <c r="G166" s="79"/>
      <c r="H166" s="79"/>
    </row>
    <row r="167" spans="1:8" ht="21.75" customHeight="1">
      <c r="A167" s="60"/>
      <c r="B167" s="77" t="s">
        <v>340</v>
      </c>
      <c r="C167" s="71"/>
      <c r="D167" s="71"/>
      <c r="E167" s="71">
        <f>'[1]QT thu (Bieu 61)'!E167/1000000</f>
        <v>0</v>
      </c>
      <c r="F167" s="19">
        <f>('[1]QT thu (Bieu 61)'!H167+'[1]QT thu (Bieu 61)'!I167)/1000000</f>
        <v>0</v>
      </c>
      <c r="G167" s="79"/>
      <c r="H167" s="79"/>
    </row>
    <row r="168" spans="1:8" ht="21.75" customHeight="1">
      <c r="A168" s="38" t="s">
        <v>246</v>
      </c>
      <c r="B168" s="65" t="s">
        <v>347</v>
      </c>
      <c r="C168" s="66"/>
      <c r="D168" s="66"/>
      <c r="E168" s="71">
        <f>'[1]QT thu (Bieu 61)'!E168/1000000</f>
        <v>26805.473925</v>
      </c>
      <c r="F168" s="19">
        <f>('[1]QT thu (Bieu 61)'!H168+'[1]QT thu (Bieu 61)'!I168)/1000000</f>
        <v>26805.473925</v>
      </c>
      <c r="G168" s="79"/>
      <c r="H168" s="79"/>
    </row>
    <row r="169" spans="1:8" ht="21.75" customHeight="1">
      <c r="A169" s="38" t="s">
        <v>32</v>
      </c>
      <c r="B169" s="65" t="s">
        <v>347</v>
      </c>
      <c r="C169" s="66"/>
      <c r="D169" s="66"/>
      <c r="E169" s="71">
        <f>'[1]QT thu (Bieu 61)'!E169/1000000</f>
        <v>26805.473925</v>
      </c>
      <c r="F169" s="19">
        <f>('[1]QT thu (Bieu 61)'!H169+'[1]QT thu (Bieu 61)'!I169)/1000000</f>
        <v>26805.473925</v>
      </c>
      <c r="G169" s="79"/>
      <c r="H169" s="79"/>
    </row>
    <row r="170" spans="1:8" ht="21.75" customHeight="1">
      <c r="A170" s="38" t="s">
        <v>20</v>
      </c>
      <c r="B170" s="65" t="s">
        <v>214</v>
      </c>
      <c r="C170" s="71"/>
      <c r="D170" s="71"/>
      <c r="E170" s="71">
        <f>'[1]QT thu (Bieu 61)'!E170/1000000</f>
        <v>0</v>
      </c>
      <c r="F170" s="19">
        <f>('[1]QT thu (Bieu 61)'!H170+'[1]QT thu (Bieu 61)'!I170)/1000000</f>
        <v>0</v>
      </c>
      <c r="G170" s="79"/>
      <c r="H170" s="79"/>
    </row>
  </sheetData>
  <sheetProtection/>
  <mergeCells count="12">
    <mergeCell ref="E7:F7"/>
    <mergeCell ref="A5:H5"/>
    <mergeCell ref="G7:H7"/>
    <mergeCell ref="F6:H6"/>
    <mergeCell ref="A7:A8"/>
    <mergeCell ref="B7:B8"/>
    <mergeCell ref="A19:A20"/>
    <mergeCell ref="A1:B1"/>
    <mergeCell ref="A2:B2"/>
    <mergeCell ref="A4:H4"/>
    <mergeCell ref="F1:H1"/>
    <mergeCell ref="C7:D7"/>
  </mergeCells>
  <printOptions/>
  <pageMargins left="0.58" right="0.24" top="0.45" bottom="0.42" header="0.36" footer="0.2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4" sqref="A4:K4"/>
    </sheetView>
  </sheetViews>
  <sheetFormatPr defaultColWidth="9.33203125" defaultRowHeight="12.75"/>
  <cols>
    <col min="1" max="1" width="6.83203125" style="10" customWidth="1"/>
    <col min="2" max="2" width="48.33203125" style="10" customWidth="1"/>
    <col min="3" max="3" width="12.33203125" style="10" customWidth="1"/>
    <col min="4" max="4" width="12.66015625" style="10" customWidth="1"/>
    <col min="5" max="5" width="11.16015625" style="10" customWidth="1"/>
    <col min="6" max="6" width="12.16015625" style="10" customWidth="1"/>
    <col min="7" max="7" width="11" style="10" customWidth="1"/>
    <col min="8" max="9" width="9.83203125" style="10" customWidth="1"/>
    <col min="10" max="10" width="9.16015625" style="10" customWidth="1"/>
    <col min="11" max="12" width="9.33203125" style="10" customWidth="1"/>
    <col min="13" max="13" width="17.5" style="10" customWidth="1"/>
    <col min="14" max="14" width="17.16015625" style="10" customWidth="1"/>
    <col min="15" max="16384" width="9.33203125" style="10" customWidth="1"/>
  </cols>
  <sheetData>
    <row r="1" spans="1:11" ht="16.5" customHeight="1">
      <c r="A1" s="140" t="s">
        <v>100</v>
      </c>
      <c r="B1" s="140"/>
      <c r="I1" s="149" t="s">
        <v>42</v>
      </c>
      <c r="J1" s="149"/>
      <c r="K1" s="149"/>
    </row>
    <row r="2" spans="1:2" ht="16.5">
      <c r="A2" s="140" t="s">
        <v>99</v>
      </c>
      <c r="B2" s="140"/>
    </row>
    <row r="3" spans="1:2" ht="16.5">
      <c r="A3" s="5"/>
      <c r="B3" s="1"/>
    </row>
    <row r="4" spans="1:11" ht="23.25" customHeight="1">
      <c r="A4" s="148" t="s">
        <v>366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20.25" customHeight="1">
      <c r="A5" s="146" t="s">
        <v>355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33.75" customHeight="1">
      <c r="A6" s="11"/>
      <c r="I6" s="147" t="s">
        <v>2</v>
      </c>
      <c r="J6" s="147"/>
      <c r="K6" s="147"/>
    </row>
    <row r="7" spans="1:11" ht="22.5" customHeight="1">
      <c r="A7" s="142" t="s">
        <v>3</v>
      </c>
      <c r="B7" s="142" t="s">
        <v>4</v>
      </c>
      <c r="C7" s="142" t="s">
        <v>27</v>
      </c>
      <c r="D7" s="142" t="s">
        <v>43</v>
      </c>
      <c r="E7" s="142"/>
      <c r="F7" s="142" t="s">
        <v>6</v>
      </c>
      <c r="G7" s="142" t="s">
        <v>43</v>
      </c>
      <c r="H7" s="142"/>
      <c r="I7" s="142" t="s">
        <v>7</v>
      </c>
      <c r="J7" s="142"/>
      <c r="K7" s="142"/>
    </row>
    <row r="8" spans="1:11" ht="78.75">
      <c r="A8" s="142"/>
      <c r="B8" s="142"/>
      <c r="C8" s="142"/>
      <c r="D8" s="7" t="s">
        <v>44</v>
      </c>
      <c r="E8" s="7" t="s">
        <v>45</v>
      </c>
      <c r="F8" s="142"/>
      <c r="G8" s="7" t="s">
        <v>44</v>
      </c>
      <c r="H8" s="7" t="s">
        <v>45</v>
      </c>
      <c r="I8" s="7" t="s">
        <v>46</v>
      </c>
      <c r="J8" s="7" t="s">
        <v>44</v>
      </c>
      <c r="K8" s="7" t="s">
        <v>47</v>
      </c>
    </row>
    <row r="9" spans="1:11" ht="21.75" customHeight="1">
      <c r="A9" s="4" t="s">
        <v>8</v>
      </c>
      <c r="B9" s="4" t="s">
        <v>9</v>
      </c>
      <c r="C9" s="4" t="s">
        <v>48</v>
      </c>
      <c r="D9" s="4">
        <v>2</v>
      </c>
      <c r="E9" s="4">
        <v>3</v>
      </c>
      <c r="F9" s="4" t="s">
        <v>49</v>
      </c>
      <c r="G9" s="4">
        <v>5</v>
      </c>
      <c r="H9" s="4">
        <v>6</v>
      </c>
      <c r="I9" s="4" t="s">
        <v>50</v>
      </c>
      <c r="J9" s="4" t="s">
        <v>51</v>
      </c>
      <c r="K9" s="4" t="s">
        <v>52</v>
      </c>
    </row>
    <row r="10" spans="1:11" ht="21.75" customHeight="1">
      <c r="A10" s="7"/>
      <c r="B10" s="12" t="s">
        <v>15</v>
      </c>
      <c r="C10" s="30">
        <f>C11+C73+C76+C77+C78</f>
        <v>183772</v>
      </c>
      <c r="D10" s="30">
        <f>D11+D73+D76+D77+D78</f>
        <v>153683.151</v>
      </c>
      <c r="E10" s="30">
        <f>E11+E73+E76+E77+E78</f>
        <v>30088.849000000002</v>
      </c>
      <c r="F10" s="30">
        <f>F11+F73+F76+F77+F78-0.5</f>
        <v>272260.179853</v>
      </c>
      <c r="G10" s="30">
        <f>G11+G73+G76+G77+G78</f>
        <v>214841.42022000003</v>
      </c>
      <c r="H10" s="30">
        <f>H11+H73+H76+H77+H78</f>
        <v>57419.259633</v>
      </c>
      <c r="I10" s="35">
        <f aca="true" t="shared" si="0" ref="I10:K11">F10/C10</f>
        <v>1.4815106754728684</v>
      </c>
      <c r="J10" s="35">
        <f t="shared" si="0"/>
        <v>1.3979503857257587</v>
      </c>
      <c r="K10" s="35">
        <f t="shared" si="0"/>
        <v>1.9083235664149198</v>
      </c>
    </row>
    <row r="11" spans="1:11" ht="21.75" customHeight="1">
      <c r="A11" s="7" t="s">
        <v>8</v>
      </c>
      <c r="B11" s="12" t="s">
        <v>53</v>
      </c>
      <c r="C11" s="28">
        <f aca="true" t="shared" si="1" ref="C11:H11">C12+C44+C45+C72</f>
        <v>164720</v>
      </c>
      <c r="D11" s="28">
        <f t="shared" si="1"/>
        <v>135666.151</v>
      </c>
      <c r="E11" s="28">
        <f t="shared" si="1"/>
        <v>29053.849000000002</v>
      </c>
      <c r="F11" s="28">
        <f t="shared" si="1"/>
        <v>230309.24064200002</v>
      </c>
      <c r="G11" s="28">
        <f>G12+G44+G45+G72</f>
        <v>182088.707766</v>
      </c>
      <c r="H11" s="28">
        <f t="shared" si="1"/>
        <v>48220.532876</v>
      </c>
      <c r="I11" s="35">
        <f t="shared" si="0"/>
        <v>1.3981862593613406</v>
      </c>
      <c r="J11" s="35">
        <f t="shared" si="0"/>
        <v>1.3421823087322644</v>
      </c>
      <c r="K11" s="35">
        <f t="shared" si="0"/>
        <v>1.6596951707155907</v>
      </c>
    </row>
    <row r="12" spans="1:13" ht="21.75" customHeight="1">
      <c r="A12" s="7" t="s">
        <v>32</v>
      </c>
      <c r="B12" s="12" t="s">
        <v>16</v>
      </c>
      <c r="C12" s="30">
        <f>D12+E12</f>
        <v>3400</v>
      </c>
      <c r="D12" s="16">
        <v>3400</v>
      </c>
      <c r="E12" s="7"/>
      <c r="F12" s="30">
        <f>F13</f>
        <v>51810.369697999995</v>
      </c>
      <c r="G12" s="30">
        <f>G13</f>
        <v>42596.420088</v>
      </c>
      <c r="H12" s="30">
        <f>H13</f>
        <v>9213.94961</v>
      </c>
      <c r="I12" s="35">
        <f>F12/C12</f>
        <v>15.238344028823528</v>
      </c>
      <c r="J12" s="35">
        <f>G12/D12</f>
        <v>12.528358849411765</v>
      </c>
      <c r="K12" s="35"/>
      <c r="M12" t="s">
        <v>367</v>
      </c>
    </row>
    <row r="13" spans="1:13" ht="21.75" customHeight="1">
      <c r="A13" s="23">
        <v>1</v>
      </c>
      <c r="B13" s="24" t="s">
        <v>217</v>
      </c>
      <c r="C13" s="29">
        <f>D13+E13</f>
        <v>0</v>
      </c>
      <c r="D13" s="80">
        <v>0</v>
      </c>
      <c r="E13" s="80">
        <v>0</v>
      </c>
      <c r="F13" s="29">
        <f>G13+H13</f>
        <v>51810.369697999995</v>
      </c>
      <c r="G13" s="58">
        <f>'[1]QT chi (Bieu 62)'!G14/1000000</f>
        <v>42596.420088</v>
      </c>
      <c r="H13" s="58">
        <f>'[1]QT chi (Bieu 62)'!H14/1000000</f>
        <v>9213.94961</v>
      </c>
      <c r="I13" s="33"/>
      <c r="J13" s="33"/>
      <c r="K13" s="8"/>
      <c r="M13">
        <v>38681</v>
      </c>
    </row>
    <row r="14" spans="1:13" ht="21.75" customHeight="1">
      <c r="A14" s="23" t="s">
        <v>60</v>
      </c>
      <c r="B14" s="24" t="s">
        <v>218</v>
      </c>
      <c r="C14" s="29">
        <f aca="true" t="shared" si="2" ref="C14:C44">D14+E14</f>
        <v>0</v>
      </c>
      <c r="D14" s="80">
        <v>0</v>
      </c>
      <c r="E14" s="80">
        <v>0</v>
      </c>
      <c r="F14" s="29">
        <f aca="true" t="shared" si="3" ref="F14:F75">G14+H14</f>
        <v>0</v>
      </c>
      <c r="G14" s="58">
        <f>'[1]QT chi (Bieu 62)'!G15/1000000</f>
        <v>0</v>
      </c>
      <c r="H14" s="58">
        <f>'[1]QT chi (Bieu 62)'!H15/1000000</f>
        <v>0</v>
      </c>
      <c r="I14" s="33"/>
      <c r="J14" s="33"/>
      <c r="K14" s="8"/>
      <c r="M14" s="81">
        <f>G13-M13</f>
        <v>3915.420087999999</v>
      </c>
    </row>
    <row r="15" spans="1:11" ht="21.75" customHeight="1">
      <c r="A15" s="23"/>
      <c r="B15" s="24" t="s">
        <v>219</v>
      </c>
      <c r="C15" s="29">
        <f t="shared" si="2"/>
        <v>0</v>
      </c>
      <c r="D15" s="80">
        <v>0</v>
      </c>
      <c r="E15" s="80">
        <v>0</v>
      </c>
      <c r="F15" s="29">
        <f t="shared" si="3"/>
        <v>0</v>
      </c>
      <c r="G15" s="58">
        <f>'[1]QT chi (Bieu 62)'!G16/1000000</f>
        <v>0</v>
      </c>
      <c r="H15" s="58">
        <f>'[1]QT chi (Bieu 62)'!H16/1000000</f>
        <v>0</v>
      </c>
      <c r="I15" s="33"/>
      <c r="J15" s="33"/>
      <c r="K15" s="8"/>
    </row>
    <row r="16" spans="1:11" ht="21.75" customHeight="1">
      <c r="A16" s="23" t="s">
        <v>61</v>
      </c>
      <c r="B16" s="24" t="s">
        <v>220</v>
      </c>
      <c r="C16" s="29">
        <f t="shared" si="2"/>
        <v>0</v>
      </c>
      <c r="D16" s="80">
        <v>0</v>
      </c>
      <c r="E16" s="80">
        <v>0</v>
      </c>
      <c r="F16" s="29">
        <f t="shared" si="3"/>
        <v>1749.291107</v>
      </c>
      <c r="G16" s="58">
        <f>'[1]QT chi (Bieu 62)'!G17/1000000</f>
        <v>1749.291107</v>
      </c>
      <c r="H16" s="58">
        <f>'[1]QT chi (Bieu 62)'!H17/1000000</f>
        <v>0</v>
      </c>
      <c r="I16" s="33"/>
      <c r="J16" s="33"/>
      <c r="K16" s="8"/>
    </row>
    <row r="17" spans="1:11" ht="21.75" customHeight="1">
      <c r="A17" s="23" t="s">
        <v>293</v>
      </c>
      <c r="B17" s="24" t="s">
        <v>221</v>
      </c>
      <c r="C17" s="29">
        <f t="shared" si="2"/>
        <v>0</v>
      </c>
      <c r="D17" s="80"/>
      <c r="E17" s="80"/>
      <c r="F17" s="29">
        <f t="shared" si="3"/>
        <v>27223.539051</v>
      </c>
      <c r="G17" s="58">
        <f>'[1]QT chi (Bieu 62)'!G18/1000000</f>
        <v>24290.063431</v>
      </c>
      <c r="H17" s="58">
        <f>'[1]QT chi (Bieu 62)'!H18/1000000</f>
        <v>2933.47562</v>
      </c>
      <c r="I17" s="33"/>
      <c r="J17" s="33"/>
      <c r="K17" s="8"/>
    </row>
    <row r="18" spans="1:11" ht="21.75" customHeight="1">
      <c r="A18" s="23"/>
      <c r="B18" s="24" t="s">
        <v>222</v>
      </c>
      <c r="C18" s="29">
        <f t="shared" si="2"/>
        <v>0</v>
      </c>
      <c r="D18" s="27">
        <v>0</v>
      </c>
      <c r="E18" s="27">
        <v>0</v>
      </c>
      <c r="F18" s="29">
        <f t="shared" si="3"/>
        <v>0</v>
      </c>
      <c r="G18" s="58">
        <f>'[1]QT chi (Bieu 62)'!G19/1000000</f>
        <v>0</v>
      </c>
      <c r="H18" s="58">
        <f>'[1]QT chi (Bieu 62)'!H19/1000000</f>
        <v>0</v>
      </c>
      <c r="I18" s="33"/>
      <c r="J18" s="33"/>
      <c r="K18" s="8"/>
    </row>
    <row r="19" spans="1:11" ht="21.75" customHeight="1">
      <c r="A19" s="23" t="s">
        <v>294</v>
      </c>
      <c r="B19" s="24" t="s">
        <v>223</v>
      </c>
      <c r="C19" s="29">
        <f t="shared" si="2"/>
        <v>0</v>
      </c>
      <c r="D19" s="27">
        <v>0</v>
      </c>
      <c r="E19" s="27">
        <v>0</v>
      </c>
      <c r="F19" s="29">
        <f t="shared" si="3"/>
        <v>0</v>
      </c>
      <c r="G19" s="58">
        <f>'[1]QT chi (Bieu 62)'!G20/1000000</f>
        <v>0</v>
      </c>
      <c r="H19" s="58">
        <f>'[1]QT chi (Bieu 62)'!H20/1000000</f>
        <v>0</v>
      </c>
      <c r="I19" s="33"/>
      <c r="J19" s="33"/>
      <c r="K19" s="8"/>
    </row>
    <row r="20" spans="1:11" ht="21.75" customHeight="1">
      <c r="A20" s="23"/>
      <c r="B20" s="24" t="s">
        <v>222</v>
      </c>
      <c r="C20" s="29">
        <f t="shared" si="2"/>
        <v>0</v>
      </c>
      <c r="D20" s="27">
        <v>0</v>
      </c>
      <c r="E20" s="27">
        <v>0</v>
      </c>
      <c r="F20" s="29">
        <f t="shared" si="3"/>
        <v>0</v>
      </c>
      <c r="G20" s="58">
        <f>'[1]QT chi (Bieu 62)'!G21/1000000</f>
        <v>0</v>
      </c>
      <c r="H20" s="58">
        <f>'[1]QT chi (Bieu 62)'!H21/1000000</f>
        <v>0</v>
      </c>
      <c r="I20" s="33"/>
      <c r="J20" s="33"/>
      <c r="K20" s="8"/>
    </row>
    <row r="21" spans="1:11" ht="21.75" customHeight="1">
      <c r="A21" s="23" t="s">
        <v>295</v>
      </c>
      <c r="B21" s="24" t="s">
        <v>62</v>
      </c>
      <c r="C21" s="29">
        <f t="shared" si="2"/>
        <v>0</v>
      </c>
      <c r="D21" s="27"/>
      <c r="E21" s="27"/>
      <c r="F21" s="29">
        <f t="shared" si="3"/>
        <v>997.850315</v>
      </c>
      <c r="G21" s="58">
        <f>'[1]QT chi (Bieu 62)'!G22/1000000</f>
        <v>297.850315</v>
      </c>
      <c r="H21" s="58">
        <f>'[1]QT chi (Bieu 62)'!H22/1000000</f>
        <v>700</v>
      </c>
      <c r="I21" s="33"/>
      <c r="J21" s="33"/>
      <c r="K21" s="8"/>
    </row>
    <row r="22" spans="1:11" ht="21.75" customHeight="1">
      <c r="A22" s="23"/>
      <c r="B22" s="24" t="s">
        <v>222</v>
      </c>
      <c r="C22" s="29">
        <f t="shared" si="2"/>
        <v>0</v>
      </c>
      <c r="D22" s="27">
        <v>0</v>
      </c>
      <c r="E22" s="27">
        <v>0</v>
      </c>
      <c r="F22" s="29">
        <f t="shared" si="3"/>
        <v>0</v>
      </c>
      <c r="G22" s="58">
        <f>'[1]QT chi (Bieu 62)'!G23/1000000</f>
        <v>0</v>
      </c>
      <c r="H22" s="58">
        <f>'[1]QT chi (Bieu 62)'!H23/1000000</f>
        <v>0</v>
      </c>
      <c r="I22" s="33"/>
      <c r="J22" s="33"/>
      <c r="K22" s="8"/>
    </row>
    <row r="23" spans="1:11" ht="21.75" customHeight="1">
      <c r="A23" s="23" t="s">
        <v>297</v>
      </c>
      <c r="B23" s="24" t="s">
        <v>224</v>
      </c>
      <c r="C23" s="29">
        <f t="shared" si="2"/>
        <v>0</v>
      </c>
      <c r="D23" s="27">
        <v>0</v>
      </c>
      <c r="E23" s="27">
        <v>0</v>
      </c>
      <c r="F23" s="29">
        <f t="shared" si="3"/>
        <v>0</v>
      </c>
      <c r="G23" s="58">
        <f>'[1]QT chi (Bieu 62)'!G24/1000000</f>
        <v>0</v>
      </c>
      <c r="H23" s="58">
        <f>'[1]QT chi (Bieu 62)'!H24/1000000</f>
        <v>0</v>
      </c>
      <c r="I23" s="33"/>
      <c r="J23" s="33"/>
      <c r="K23" s="8"/>
    </row>
    <row r="24" spans="1:11" ht="21.75" customHeight="1">
      <c r="A24" s="23"/>
      <c r="B24" s="24" t="s">
        <v>222</v>
      </c>
      <c r="C24" s="29">
        <f t="shared" si="2"/>
        <v>0</v>
      </c>
      <c r="D24" s="27">
        <v>0</v>
      </c>
      <c r="E24" s="27">
        <v>0</v>
      </c>
      <c r="F24" s="29">
        <f t="shared" si="3"/>
        <v>0</v>
      </c>
      <c r="G24" s="58">
        <f>'[1]QT chi (Bieu 62)'!G25/1000000</f>
        <v>0</v>
      </c>
      <c r="H24" s="58">
        <f>'[1]QT chi (Bieu 62)'!H25/1000000</f>
        <v>0</v>
      </c>
      <c r="I24" s="33"/>
      <c r="J24" s="33"/>
      <c r="K24" s="8"/>
    </row>
    <row r="25" spans="1:11" ht="21.75" customHeight="1">
      <c r="A25" s="23" t="s">
        <v>298</v>
      </c>
      <c r="B25" s="24" t="s">
        <v>64</v>
      </c>
      <c r="C25" s="29">
        <f t="shared" si="2"/>
        <v>0</v>
      </c>
      <c r="D25" s="27">
        <v>0</v>
      </c>
      <c r="E25" s="27">
        <v>0</v>
      </c>
      <c r="F25" s="29">
        <f t="shared" si="3"/>
        <v>390.328914</v>
      </c>
      <c r="G25" s="58">
        <f>'[1]QT chi (Bieu 62)'!G26/1000000</f>
        <v>390.328914</v>
      </c>
      <c r="H25" s="58">
        <f>'[1]QT chi (Bieu 62)'!H26/1000000</f>
        <v>0</v>
      </c>
      <c r="I25" s="33"/>
      <c r="J25" s="33"/>
      <c r="K25" s="8"/>
    </row>
    <row r="26" spans="1:11" ht="21.75" customHeight="1">
      <c r="A26" s="23"/>
      <c r="B26" s="24" t="s">
        <v>222</v>
      </c>
      <c r="C26" s="29">
        <f t="shared" si="2"/>
        <v>0</v>
      </c>
      <c r="D26" s="27">
        <v>0</v>
      </c>
      <c r="E26" s="27">
        <v>0</v>
      </c>
      <c r="F26" s="29">
        <f t="shared" si="3"/>
        <v>0</v>
      </c>
      <c r="G26" s="58">
        <f>'[1]QT chi (Bieu 62)'!G27/1000000</f>
        <v>0</v>
      </c>
      <c r="H26" s="58">
        <f>'[1]QT chi (Bieu 62)'!H27/1000000</f>
        <v>0</v>
      </c>
      <c r="I26" s="33"/>
      <c r="J26" s="33"/>
      <c r="K26" s="8"/>
    </row>
    <row r="27" spans="1:11" ht="21.75" customHeight="1">
      <c r="A27" s="23" t="s">
        <v>299</v>
      </c>
      <c r="B27" s="24" t="s">
        <v>65</v>
      </c>
      <c r="C27" s="29">
        <f t="shared" si="2"/>
        <v>0</v>
      </c>
      <c r="D27" s="27">
        <v>0</v>
      </c>
      <c r="E27" s="27">
        <v>0</v>
      </c>
      <c r="F27" s="29">
        <f t="shared" si="3"/>
        <v>0</v>
      </c>
      <c r="G27" s="58">
        <f>'[1]QT chi (Bieu 62)'!G28/1000000</f>
        <v>0</v>
      </c>
      <c r="H27" s="58">
        <f>'[1]QT chi (Bieu 62)'!H28/1000000</f>
        <v>0</v>
      </c>
      <c r="I27" s="33"/>
      <c r="J27" s="33"/>
      <c r="K27" s="8"/>
    </row>
    <row r="28" spans="1:11" ht="21.75" customHeight="1">
      <c r="A28" s="23"/>
      <c r="B28" s="24" t="s">
        <v>222</v>
      </c>
      <c r="C28" s="29">
        <f t="shared" si="2"/>
        <v>0</v>
      </c>
      <c r="D28" s="27">
        <v>0</v>
      </c>
      <c r="E28" s="27">
        <v>0</v>
      </c>
      <c r="F28" s="29">
        <f t="shared" si="3"/>
        <v>0</v>
      </c>
      <c r="G28" s="58">
        <f>'[1]QT chi (Bieu 62)'!G29/1000000</f>
        <v>0</v>
      </c>
      <c r="H28" s="58">
        <f>'[1]QT chi (Bieu 62)'!H29/1000000</f>
        <v>0</v>
      </c>
      <c r="I28" s="33"/>
      <c r="J28" s="33"/>
      <c r="K28" s="8"/>
    </row>
    <row r="29" spans="1:11" ht="21.75" customHeight="1">
      <c r="A29" s="23" t="s">
        <v>368</v>
      </c>
      <c r="B29" s="24" t="s">
        <v>66</v>
      </c>
      <c r="C29" s="29">
        <f t="shared" si="2"/>
        <v>0</v>
      </c>
      <c r="D29" s="27">
        <v>0</v>
      </c>
      <c r="E29" s="27">
        <v>0</v>
      </c>
      <c r="F29" s="29">
        <f t="shared" si="3"/>
        <v>0</v>
      </c>
      <c r="G29" s="58">
        <f>'[1]QT chi (Bieu 62)'!G30/1000000</f>
        <v>0</v>
      </c>
      <c r="H29" s="58">
        <f>'[1]QT chi (Bieu 62)'!H30/1000000</f>
        <v>0</v>
      </c>
      <c r="I29" s="33"/>
      <c r="J29" s="33"/>
      <c r="K29" s="8"/>
    </row>
    <row r="30" spans="1:11" ht="21.75" customHeight="1">
      <c r="A30" s="23"/>
      <c r="B30" s="24" t="s">
        <v>222</v>
      </c>
      <c r="C30" s="29">
        <f t="shared" si="2"/>
        <v>0</v>
      </c>
      <c r="D30" s="27">
        <v>0</v>
      </c>
      <c r="E30" s="27">
        <v>0</v>
      </c>
      <c r="F30" s="29">
        <f t="shared" si="3"/>
        <v>0</v>
      </c>
      <c r="G30" s="58">
        <f>'[1]QT chi (Bieu 62)'!G31/1000000</f>
        <v>0</v>
      </c>
      <c r="H30" s="58">
        <f>'[1]QT chi (Bieu 62)'!H31/1000000</f>
        <v>0</v>
      </c>
      <c r="I30" s="33"/>
      <c r="J30" s="33"/>
      <c r="K30" s="8"/>
    </row>
    <row r="31" spans="1:11" ht="21.75" customHeight="1">
      <c r="A31" s="23" t="s">
        <v>369</v>
      </c>
      <c r="B31" s="24" t="s">
        <v>67</v>
      </c>
      <c r="C31" s="29">
        <f t="shared" si="2"/>
        <v>0</v>
      </c>
      <c r="D31" s="27"/>
      <c r="E31" s="27"/>
      <c r="F31" s="29">
        <f t="shared" si="3"/>
        <v>20096.245</v>
      </c>
      <c r="G31" s="58">
        <f>'[1]QT chi (Bieu 62)'!G32/1000000</f>
        <v>14946.005092</v>
      </c>
      <c r="H31" s="58">
        <f>'[1]QT chi (Bieu 62)'!H32/1000000</f>
        <v>5150.239908</v>
      </c>
      <c r="I31" s="33"/>
      <c r="J31" s="33"/>
      <c r="K31" s="8"/>
    </row>
    <row r="32" spans="1:11" ht="21.75" customHeight="1">
      <c r="A32" s="23"/>
      <c r="B32" s="24" t="s">
        <v>222</v>
      </c>
      <c r="C32" s="29">
        <f t="shared" si="2"/>
        <v>0</v>
      </c>
      <c r="D32" s="27">
        <v>0</v>
      </c>
      <c r="E32" s="27">
        <v>0</v>
      </c>
      <c r="F32" s="29">
        <f t="shared" si="3"/>
        <v>0</v>
      </c>
      <c r="G32" s="58">
        <f>'[1]QT chi (Bieu 62)'!G33/1000000</f>
        <v>0</v>
      </c>
      <c r="H32" s="58">
        <f>'[1]QT chi (Bieu 62)'!H33/1000000</f>
        <v>0</v>
      </c>
      <c r="I32" s="33"/>
      <c r="J32" s="33"/>
      <c r="K32" s="8"/>
    </row>
    <row r="33" spans="1:11" ht="21.75" customHeight="1">
      <c r="A33" s="23" t="s">
        <v>370</v>
      </c>
      <c r="B33" s="24" t="s">
        <v>225</v>
      </c>
      <c r="C33" s="29">
        <f t="shared" si="2"/>
        <v>0</v>
      </c>
      <c r="D33" s="27">
        <v>0</v>
      </c>
      <c r="E33" s="27">
        <v>0</v>
      </c>
      <c r="F33" s="29">
        <f t="shared" si="3"/>
        <v>18072.098624</v>
      </c>
      <c r="G33" s="58">
        <f>'[1]QT chi (Bieu 62)'!G34/1000000</f>
        <v>13410.093644</v>
      </c>
      <c r="H33" s="58">
        <f>'[1]QT chi (Bieu 62)'!H34/1000000</f>
        <v>4662.00498</v>
      </c>
      <c r="I33" s="33"/>
      <c r="J33" s="33"/>
      <c r="K33" s="8"/>
    </row>
    <row r="34" spans="1:11" ht="21.75" customHeight="1">
      <c r="A34" s="23"/>
      <c r="B34" s="24" t="s">
        <v>222</v>
      </c>
      <c r="C34" s="29">
        <f t="shared" si="2"/>
        <v>0</v>
      </c>
      <c r="D34" s="27">
        <v>0</v>
      </c>
      <c r="E34" s="27">
        <v>0</v>
      </c>
      <c r="F34" s="29">
        <f t="shared" si="3"/>
        <v>0</v>
      </c>
      <c r="G34" s="58">
        <f>'[1]QT chi (Bieu 62)'!G35/1000000</f>
        <v>0</v>
      </c>
      <c r="H34" s="58">
        <f>'[1]QT chi (Bieu 62)'!H35/1000000</f>
        <v>0</v>
      </c>
      <c r="I34" s="33"/>
      <c r="J34" s="33"/>
      <c r="K34" s="8"/>
    </row>
    <row r="35" spans="1:11" ht="21.75" customHeight="1">
      <c r="A35" s="23" t="s">
        <v>371</v>
      </c>
      <c r="B35" s="24" t="s">
        <v>226</v>
      </c>
      <c r="C35" s="29">
        <f t="shared" si="2"/>
        <v>0</v>
      </c>
      <c r="D35" s="27">
        <v>0</v>
      </c>
      <c r="E35" s="27">
        <v>0</v>
      </c>
      <c r="F35" s="29">
        <f t="shared" si="3"/>
        <v>795.622021</v>
      </c>
      <c r="G35" s="58">
        <f>'[1]QT chi (Bieu 62)'!G36/1000000</f>
        <v>307.387093</v>
      </c>
      <c r="H35" s="58">
        <f>'[1]QT chi (Bieu 62)'!H36/1000000</f>
        <v>488.234928</v>
      </c>
      <c r="I35" s="33"/>
      <c r="J35" s="33"/>
      <c r="K35" s="8"/>
    </row>
    <row r="36" spans="1:11" ht="26.25" customHeight="1">
      <c r="A36" s="23" t="s">
        <v>372</v>
      </c>
      <c r="B36" s="24" t="s">
        <v>227</v>
      </c>
      <c r="C36" s="29">
        <f t="shared" si="2"/>
        <v>0</v>
      </c>
      <c r="D36" s="27"/>
      <c r="E36" s="27"/>
      <c r="F36" s="29">
        <f t="shared" si="3"/>
        <v>898.838708</v>
      </c>
      <c r="G36" s="58">
        <f>'[1]QT chi (Bieu 62)'!G37/1000000</f>
        <v>468.604626</v>
      </c>
      <c r="H36" s="58">
        <f>'[1]QT chi (Bieu 62)'!H37/1000000</f>
        <v>430.234082</v>
      </c>
      <c r="I36" s="33"/>
      <c r="J36" s="33"/>
      <c r="K36" s="8"/>
    </row>
    <row r="37" spans="1:11" ht="21.75" customHeight="1">
      <c r="A37" s="23"/>
      <c r="B37" s="24" t="s">
        <v>222</v>
      </c>
      <c r="C37" s="29">
        <f t="shared" si="2"/>
        <v>0</v>
      </c>
      <c r="D37" s="27">
        <v>0</v>
      </c>
      <c r="E37" s="27">
        <v>0</v>
      </c>
      <c r="F37" s="29">
        <f t="shared" si="3"/>
        <v>0</v>
      </c>
      <c r="G37" s="58">
        <f>'[1]QT chi (Bieu 62)'!G38/1000000</f>
        <v>0</v>
      </c>
      <c r="H37" s="58">
        <f>'[1]QT chi (Bieu 62)'!H38/1000000</f>
        <v>0</v>
      </c>
      <c r="I37" s="33"/>
      <c r="J37" s="33"/>
      <c r="K37" s="8"/>
    </row>
    <row r="38" spans="1:11" ht="21.75" customHeight="1">
      <c r="A38" s="23" t="s">
        <v>373</v>
      </c>
      <c r="B38" s="24" t="s">
        <v>228</v>
      </c>
      <c r="C38" s="29">
        <f t="shared" si="2"/>
        <v>0</v>
      </c>
      <c r="D38" s="27"/>
      <c r="E38" s="27"/>
      <c r="F38" s="29">
        <f t="shared" si="3"/>
        <v>454.276603</v>
      </c>
      <c r="G38" s="58">
        <f>'[1]QT chi (Bieu 62)'!G39/1000000</f>
        <v>454.276603</v>
      </c>
      <c r="H38" s="58">
        <f>'[1]QT chi (Bieu 62)'!H39/1000000</f>
        <v>0</v>
      </c>
      <c r="I38" s="33"/>
      <c r="J38" s="33"/>
      <c r="K38" s="8"/>
    </row>
    <row r="39" spans="1:11" ht="21.75" customHeight="1">
      <c r="A39" s="23"/>
      <c r="B39" s="24" t="s">
        <v>222</v>
      </c>
      <c r="C39" s="29">
        <f t="shared" si="2"/>
        <v>0</v>
      </c>
      <c r="D39" s="27">
        <v>0</v>
      </c>
      <c r="E39" s="27">
        <v>0</v>
      </c>
      <c r="F39" s="29">
        <f t="shared" si="3"/>
        <v>0</v>
      </c>
      <c r="G39" s="58">
        <f>'[1]QT chi (Bieu 62)'!G40/1000000</f>
        <v>0</v>
      </c>
      <c r="H39" s="58">
        <f>'[1]QT chi (Bieu 62)'!H40/1000000</f>
        <v>0</v>
      </c>
      <c r="I39" s="33"/>
      <c r="J39" s="33"/>
      <c r="K39" s="8"/>
    </row>
    <row r="40" spans="1:11" ht="21.75" customHeight="1">
      <c r="A40" s="23" t="s">
        <v>374</v>
      </c>
      <c r="B40" s="24" t="s">
        <v>229</v>
      </c>
      <c r="C40" s="29">
        <f t="shared" si="2"/>
        <v>0</v>
      </c>
      <c r="D40" s="27">
        <v>0</v>
      </c>
      <c r="E40" s="27">
        <v>0</v>
      </c>
      <c r="F40" s="29">
        <f t="shared" si="3"/>
        <v>0</v>
      </c>
      <c r="G40" s="58">
        <f>'[1]QT chi (Bieu 62)'!G41/1000000</f>
        <v>0</v>
      </c>
      <c r="H40" s="58">
        <f>'[1]QT chi (Bieu 62)'!H41/1000000</f>
        <v>0</v>
      </c>
      <c r="I40" s="33"/>
      <c r="J40" s="33"/>
      <c r="K40" s="8"/>
    </row>
    <row r="41" spans="1:11" ht="21.75" customHeight="1">
      <c r="A41" s="23"/>
      <c r="B41" s="24" t="s">
        <v>230</v>
      </c>
      <c r="C41" s="29">
        <f t="shared" si="2"/>
        <v>0</v>
      </c>
      <c r="D41" s="27">
        <v>0</v>
      </c>
      <c r="E41" s="27">
        <v>0</v>
      </c>
      <c r="F41" s="29">
        <f t="shared" si="3"/>
        <v>0</v>
      </c>
      <c r="G41" s="58">
        <f>'[1]QT chi (Bieu 62)'!G42/1000000</f>
        <v>0</v>
      </c>
      <c r="H41" s="58">
        <f>'[1]QT chi (Bieu 62)'!H42/1000000</f>
        <v>0</v>
      </c>
      <c r="I41" s="33"/>
      <c r="J41" s="33"/>
      <c r="K41" s="8"/>
    </row>
    <row r="42" spans="1:11" ht="34.5" customHeight="1">
      <c r="A42" s="23">
        <v>2</v>
      </c>
      <c r="B42" s="24" t="s">
        <v>232</v>
      </c>
      <c r="C42" s="29">
        <f t="shared" si="2"/>
        <v>0</v>
      </c>
      <c r="D42" s="27">
        <v>0</v>
      </c>
      <c r="E42" s="27">
        <v>0</v>
      </c>
      <c r="F42" s="29">
        <f t="shared" si="3"/>
        <v>0</v>
      </c>
      <c r="G42" s="58">
        <f>'[1]QT chi (Bieu 62)'!G43/1000000</f>
        <v>0</v>
      </c>
      <c r="H42" s="58">
        <f>'[1]QT chi (Bieu 62)'!H43/1000000</f>
        <v>0</v>
      </c>
      <c r="I42" s="33"/>
      <c r="J42" s="33"/>
      <c r="K42" s="8"/>
    </row>
    <row r="43" spans="1:11" ht="27.75" customHeight="1">
      <c r="A43" s="23">
        <v>3</v>
      </c>
      <c r="B43" s="24" t="s">
        <v>234</v>
      </c>
      <c r="C43" s="29">
        <f t="shared" si="2"/>
        <v>0</v>
      </c>
      <c r="D43" s="27">
        <v>0</v>
      </c>
      <c r="E43" s="27">
        <v>0</v>
      </c>
      <c r="F43" s="29">
        <f t="shared" si="3"/>
        <v>0</v>
      </c>
      <c r="G43" s="58">
        <f>'[1]QT chi (Bieu 62)'!G44/1000000</f>
        <v>0</v>
      </c>
      <c r="H43" s="58">
        <f>'[1]QT chi (Bieu 62)'!H44/1000000</f>
        <v>0</v>
      </c>
      <c r="I43" s="33"/>
      <c r="J43" s="33"/>
      <c r="K43" s="8"/>
    </row>
    <row r="44" spans="1:11" ht="21.75" customHeight="1">
      <c r="A44" s="25" t="s">
        <v>20</v>
      </c>
      <c r="B44" s="26" t="s">
        <v>235</v>
      </c>
      <c r="C44" s="29">
        <f t="shared" si="2"/>
        <v>0</v>
      </c>
      <c r="D44" s="28">
        <v>0</v>
      </c>
      <c r="E44" s="28">
        <v>0</v>
      </c>
      <c r="F44" s="29">
        <f t="shared" si="3"/>
        <v>0</v>
      </c>
      <c r="G44" s="82">
        <v>0</v>
      </c>
      <c r="H44" s="82">
        <v>0</v>
      </c>
      <c r="I44" s="33"/>
      <c r="J44" s="33"/>
      <c r="K44" s="8"/>
    </row>
    <row r="45" spans="1:11" ht="21.75" customHeight="1">
      <c r="A45" s="25" t="s">
        <v>24</v>
      </c>
      <c r="B45" s="26" t="s">
        <v>236</v>
      </c>
      <c r="C45" s="28">
        <f aca="true" t="shared" si="4" ref="C45:H45">C46+C47+C48+C50+C52+C54+C56+C58+C60+C62+C67+C69+C71</f>
        <v>158066</v>
      </c>
      <c r="D45" s="28">
        <f t="shared" si="4"/>
        <v>129577.151</v>
      </c>
      <c r="E45" s="28">
        <f t="shared" si="4"/>
        <v>28488.849000000002</v>
      </c>
      <c r="F45" s="28">
        <f t="shared" si="4"/>
        <v>178498.87094400002</v>
      </c>
      <c r="G45" s="28">
        <f t="shared" si="4"/>
        <v>139492.28767800002</v>
      </c>
      <c r="H45" s="28">
        <f t="shared" si="4"/>
        <v>39006.583266</v>
      </c>
      <c r="I45" s="33">
        <f aca="true" t="shared" si="5" ref="I45:K47">F45/C45</f>
        <v>1.1292679699872208</v>
      </c>
      <c r="J45" s="33">
        <f t="shared" si="5"/>
        <v>1.0765191748813803</v>
      </c>
      <c r="K45" s="33">
        <f t="shared" si="5"/>
        <v>1.3691877571466646</v>
      </c>
    </row>
    <row r="46" spans="1:11" ht="21.75" customHeight="1">
      <c r="A46" s="23">
        <v>1</v>
      </c>
      <c r="B46" s="24" t="s">
        <v>237</v>
      </c>
      <c r="C46" s="27">
        <v>1401</v>
      </c>
      <c r="D46" s="83">
        <v>539</v>
      </c>
      <c r="E46" s="27">
        <f>C46-D46-D47</f>
        <v>712</v>
      </c>
      <c r="F46" s="29">
        <f t="shared" si="3"/>
        <v>4219.599212</v>
      </c>
      <c r="G46" s="58">
        <f>'[1]QT chi (Bieu 62)'!G47/1000000</f>
        <v>2028.676</v>
      </c>
      <c r="H46" s="58">
        <f>'[1]QT chi (Bieu 62)'!H47/1000000</f>
        <v>2190.923212</v>
      </c>
      <c r="I46" s="34">
        <f t="shared" si="5"/>
        <v>3.0118481170592433</v>
      </c>
      <c r="J46" s="34">
        <f t="shared" si="5"/>
        <v>3.763777365491651</v>
      </c>
      <c r="K46" s="34">
        <f t="shared" si="5"/>
        <v>3.0771393426966296</v>
      </c>
    </row>
    <row r="47" spans="1:11" ht="21.75" customHeight="1">
      <c r="A47" s="23">
        <v>2</v>
      </c>
      <c r="B47" s="24" t="s">
        <v>238</v>
      </c>
      <c r="C47" s="80"/>
      <c r="D47" s="83">
        <v>150</v>
      </c>
      <c r="E47" s="27"/>
      <c r="F47" s="29">
        <f t="shared" si="3"/>
        <v>1781.223497</v>
      </c>
      <c r="G47" s="58">
        <f>'[1]QT chi (Bieu 62)'!G48/1000000</f>
        <v>377</v>
      </c>
      <c r="H47" s="58">
        <f>'[1]QT chi (Bieu 62)'!H48/1000000</f>
        <v>1404.223497</v>
      </c>
      <c r="I47" s="34"/>
      <c r="J47" s="34">
        <f t="shared" si="5"/>
        <v>2.513333333333333</v>
      </c>
      <c r="K47" s="34"/>
    </row>
    <row r="48" spans="1:11" ht="21.75" customHeight="1">
      <c r="A48" s="23">
        <v>3</v>
      </c>
      <c r="B48" s="24" t="s">
        <v>221</v>
      </c>
      <c r="C48" s="27">
        <v>91919</v>
      </c>
      <c r="D48" s="83">
        <v>91919</v>
      </c>
      <c r="E48" s="27">
        <f aca="true" t="shared" si="6" ref="E48:E78">C48-D48</f>
        <v>0</v>
      </c>
      <c r="F48" s="29">
        <f t="shared" si="3"/>
        <v>92835.292769</v>
      </c>
      <c r="G48" s="58">
        <f>'[1]QT chi (Bieu 62)'!G49/1000000</f>
        <v>92835.292769</v>
      </c>
      <c r="H48" s="58">
        <f>'[1]QT chi (Bieu 62)'!H49/1000000</f>
        <v>0</v>
      </c>
      <c r="I48" s="34">
        <f>F48/C48</f>
        <v>1.0099684806079265</v>
      </c>
      <c r="J48" s="34">
        <f>G48/D48</f>
        <v>1.0099684806079265</v>
      </c>
      <c r="K48" s="34"/>
    </row>
    <row r="49" spans="1:11" ht="21.75" customHeight="1">
      <c r="A49" s="23"/>
      <c r="B49" s="24" t="s">
        <v>239</v>
      </c>
      <c r="C49" s="27">
        <v>0</v>
      </c>
      <c r="D49" s="27"/>
      <c r="E49" s="27">
        <f t="shared" si="6"/>
        <v>0</v>
      </c>
      <c r="F49" s="29">
        <f t="shared" si="3"/>
        <v>0</v>
      </c>
      <c r="G49" s="58">
        <f>'[1]QT chi (Bieu 62)'!G50/1000000</f>
        <v>0</v>
      </c>
      <c r="H49" s="58">
        <f>'[1]QT chi (Bieu 62)'!H50/1000000</f>
        <v>0</v>
      </c>
      <c r="I49" s="33"/>
      <c r="J49" s="33"/>
      <c r="K49" s="8"/>
    </row>
    <row r="50" spans="1:11" ht="21.75" customHeight="1">
      <c r="A50" s="23">
        <v>4</v>
      </c>
      <c r="B50" s="24" t="s">
        <v>223</v>
      </c>
      <c r="C50" s="27">
        <v>0</v>
      </c>
      <c r="D50" s="27"/>
      <c r="E50" s="27">
        <f t="shared" si="6"/>
        <v>0</v>
      </c>
      <c r="F50" s="29">
        <f t="shared" si="3"/>
        <v>0</v>
      </c>
      <c r="G50" s="58">
        <f>'[1]QT chi (Bieu 62)'!G51/1000000</f>
        <v>0</v>
      </c>
      <c r="H50" s="58">
        <f>'[1]QT chi (Bieu 62)'!H51/1000000</f>
        <v>0</v>
      </c>
      <c r="I50" s="33"/>
      <c r="J50" s="33"/>
      <c r="K50" s="8"/>
    </row>
    <row r="51" spans="1:11" ht="21.75" customHeight="1">
      <c r="A51" s="23"/>
      <c r="B51" s="24" t="s">
        <v>239</v>
      </c>
      <c r="C51" s="27">
        <v>0</v>
      </c>
      <c r="D51" s="27"/>
      <c r="E51" s="27">
        <f t="shared" si="6"/>
        <v>0</v>
      </c>
      <c r="F51" s="29">
        <f t="shared" si="3"/>
        <v>0</v>
      </c>
      <c r="G51" s="58">
        <f>'[1]QT chi (Bieu 62)'!G52/1000000</f>
        <v>0</v>
      </c>
      <c r="H51" s="58">
        <f>'[1]QT chi (Bieu 62)'!H52/1000000</f>
        <v>0</v>
      </c>
      <c r="I51" s="33"/>
      <c r="J51" s="33"/>
      <c r="K51" s="8"/>
    </row>
    <row r="52" spans="1:11" ht="21.75" customHeight="1">
      <c r="A52" s="23">
        <v>5</v>
      </c>
      <c r="B52" s="24" t="s">
        <v>240</v>
      </c>
      <c r="C52" s="27">
        <v>173</v>
      </c>
      <c r="D52" s="83">
        <v>173.151</v>
      </c>
      <c r="E52" s="27">
        <f t="shared" si="6"/>
        <v>-0.15100000000001046</v>
      </c>
      <c r="F52" s="29">
        <f t="shared" si="3"/>
        <v>291.8997</v>
      </c>
      <c r="G52" s="58">
        <f>'[1]QT chi (Bieu 62)'!G53/1000000</f>
        <v>291.8997</v>
      </c>
      <c r="H52" s="58">
        <f>'[1]QT chi (Bieu 62)'!H53/1000000</f>
        <v>0</v>
      </c>
      <c r="I52" s="34">
        <f>F52/C52</f>
        <v>1.6872815028901733</v>
      </c>
      <c r="J52" s="34">
        <f>G52/D52</f>
        <v>1.6858100732886323</v>
      </c>
      <c r="K52" s="34"/>
    </row>
    <row r="53" spans="1:11" ht="21.75" customHeight="1">
      <c r="A53" s="23"/>
      <c r="B53" s="24" t="s">
        <v>239</v>
      </c>
      <c r="C53" s="27">
        <v>0</v>
      </c>
      <c r="D53" s="27"/>
      <c r="E53" s="27">
        <f t="shared" si="6"/>
        <v>0</v>
      </c>
      <c r="F53" s="29">
        <f t="shared" si="3"/>
        <v>0</v>
      </c>
      <c r="G53" s="58">
        <f>'[1]QT chi (Bieu 62)'!G54/1000000</f>
        <v>0</v>
      </c>
      <c r="H53" s="58">
        <f>'[1]QT chi (Bieu 62)'!H54/1000000</f>
        <v>0</v>
      </c>
      <c r="I53" s="33"/>
      <c r="J53" s="33"/>
      <c r="K53" s="8"/>
    </row>
    <row r="54" spans="1:11" ht="21.75" customHeight="1">
      <c r="A54" s="23">
        <v>6</v>
      </c>
      <c r="B54" s="24" t="s">
        <v>63</v>
      </c>
      <c r="C54" s="27">
        <v>1109</v>
      </c>
      <c r="D54" s="83">
        <v>598</v>
      </c>
      <c r="E54" s="27">
        <f t="shared" si="6"/>
        <v>511</v>
      </c>
      <c r="F54" s="29">
        <f t="shared" si="3"/>
        <v>915.419118</v>
      </c>
      <c r="G54" s="58">
        <f>'[1]QT chi (Bieu 62)'!G55/1000000</f>
        <v>711.817218</v>
      </c>
      <c r="H54" s="58">
        <f>'[1]QT chi (Bieu 62)'!H55/1000000</f>
        <v>203.6019</v>
      </c>
      <c r="I54" s="34">
        <f>F54/C54</f>
        <v>0.8254455527502255</v>
      </c>
      <c r="J54" s="34">
        <f>G54/D54</f>
        <v>1.1903297959866221</v>
      </c>
      <c r="K54" s="34">
        <f>H54/E54</f>
        <v>0.39843816046966735</v>
      </c>
    </row>
    <row r="55" spans="1:11" ht="21.75" customHeight="1">
      <c r="A55" s="23"/>
      <c r="B55" s="24" t="s">
        <v>239</v>
      </c>
      <c r="C55" s="27">
        <v>0</v>
      </c>
      <c r="D55" s="27"/>
      <c r="E55" s="27">
        <f t="shared" si="6"/>
        <v>0</v>
      </c>
      <c r="F55" s="29">
        <f t="shared" si="3"/>
        <v>0</v>
      </c>
      <c r="G55" s="58">
        <f>'[1]QT chi (Bieu 62)'!G56/1000000</f>
        <v>0</v>
      </c>
      <c r="H55" s="58">
        <f>'[1]QT chi (Bieu 62)'!H56/1000000</f>
        <v>0</v>
      </c>
      <c r="I55" s="33"/>
      <c r="J55" s="33"/>
      <c r="K55" s="8"/>
    </row>
    <row r="56" spans="1:11" ht="21.75" customHeight="1">
      <c r="A56" s="23">
        <v>7</v>
      </c>
      <c r="B56" s="24" t="s">
        <v>241</v>
      </c>
      <c r="C56" s="27">
        <v>500</v>
      </c>
      <c r="D56" s="83">
        <v>395</v>
      </c>
      <c r="E56" s="27">
        <f t="shared" si="6"/>
        <v>105</v>
      </c>
      <c r="F56" s="29">
        <f t="shared" si="3"/>
        <v>488.246243</v>
      </c>
      <c r="G56" s="58">
        <f>'[1]QT chi (Bieu 62)'!G57/1000000</f>
        <v>323.576484</v>
      </c>
      <c r="H56" s="58">
        <f>'[1]QT chi (Bieu 62)'!H57/1000000</f>
        <v>164.669759</v>
      </c>
      <c r="I56" s="34">
        <f>F56/C56</f>
        <v>0.9764924859999999</v>
      </c>
      <c r="J56" s="34">
        <f>G56/D56</f>
        <v>0.8191809721518987</v>
      </c>
      <c r="K56" s="34">
        <f>H56/E56</f>
        <v>1.5682834190476191</v>
      </c>
    </row>
    <row r="57" spans="1:11" ht="21.75" customHeight="1">
      <c r="A57" s="23"/>
      <c r="B57" s="24" t="s">
        <v>239</v>
      </c>
      <c r="C57" s="27">
        <v>0</v>
      </c>
      <c r="D57" s="27"/>
      <c r="E57" s="27">
        <f t="shared" si="6"/>
        <v>0</v>
      </c>
      <c r="F57" s="29">
        <f t="shared" si="3"/>
        <v>0</v>
      </c>
      <c r="G57" s="58">
        <f>'[1]QT chi (Bieu 62)'!G58/1000000</f>
        <v>0</v>
      </c>
      <c r="H57" s="58">
        <f>'[1]QT chi (Bieu 62)'!H58/1000000</f>
        <v>0</v>
      </c>
      <c r="I57" s="33"/>
      <c r="J57" s="33"/>
      <c r="K57" s="8"/>
    </row>
    <row r="58" spans="1:11" ht="21.75" customHeight="1">
      <c r="A58" s="23">
        <v>8</v>
      </c>
      <c r="B58" s="24" t="s">
        <v>65</v>
      </c>
      <c r="C58" s="27">
        <v>348</v>
      </c>
      <c r="D58" s="83">
        <v>253</v>
      </c>
      <c r="E58" s="27">
        <f t="shared" si="6"/>
        <v>95</v>
      </c>
      <c r="F58" s="29">
        <f t="shared" si="3"/>
        <v>206.47331499999999</v>
      </c>
      <c r="G58" s="58">
        <f>'[1]QT chi (Bieu 62)'!G59/1000000</f>
        <v>170.128315</v>
      </c>
      <c r="H58" s="58">
        <f>'[1]QT chi (Bieu 62)'!H59/1000000</f>
        <v>36.345</v>
      </c>
      <c r="I58" s="34">
        <f>F58/C58</f>
        <v>0.5933141235632183</v>
      </c>
      <c r="J58" s="34">
        <f>G58/D58</f>
        <v>0.6724439328063241</v>
      </c>
      <c r="K58" s="34">
        <f>H58/E58</f>
        <v>0.382578947368421</v>
      </c>
    </row>
    <row r="59" spans="1:11" ht="21.75" customHeight="1">
      <c r="A59" s="23"/>
      <c r="B59" s="24" t="s">
        <v>239</v>
      </c>
      <c r="C59" s="27">
        <v>0</v>
      </c>
      <c r="D59" s="27"/>
      <c r="E59" s="27">
        <f t="shared" si="6"/>
        <v>0</v>
      </c>
      <c r="F59" s="29">
        <f t="shared" si="3"/>
        <v>0</v>
      </c>
      <c r="G59" s="58">
        <f>'[1]QT chi (Bieu 62)'!G60/1000000</f>
        <v>0</v>
      </c>
      <c r="H59" s="58">
        <f>'[1]QT chi (Bieu 62)'!H60/1000000</f>
        <v>0</v>
      </c>
      <c r="I59" s="33"/>
      <c r="J59" s="33"/>
      <c r="K59" s="8"/>
    </row>
    <row r="60" spans="1:11" ht="21.75" customHeight="1">
      <c r="A60" s="23">
        <v>9</v>
      </c>
      <c r="B60" s="24" t="s">
        <v>66</v>
      </c>
      <c r="C60" s="27">
        <v>1500</v>
      </c>
      <c r="D60" s="83">
        <v>1500</v>
      </c>
      <c r="E60" s="27">
        <f t="shared" si="6"/>
        <v>0</v>
      </c>
      <c r="F60" s="29">
        <f t="shared" si="3"/>
        <v>2640.209003</v>
      </c>
      <c r="G60" s="58">
        <f>'[1]QT chi (Bieu 62)'!G61/1000000</f>
        <v>2276.982803</v>
      </c>
      <c r="H60" s="58">
        <f>'[1]QT chi (Bieu 62)'!H61/1000000</f>
        <v>363.2262</v>
      </c>
      <c r="I60" s="34">
        <f>F60/C60</f>
        <v>1.7601393353333332</v>
      </c>
      <c r="J60" s="34">
        <f>G60/D60</f>
        <v>1.5179885353333333</v>
      </c>
      <c r="K60" s="34"/>
    </row>
    <row r="61" spans="1:11" ht="21.75" customHeight="1">
      <c r="A61" s="23"/>
      <c r="B61" s="24" t="s">
        <v>239</v>
      </c>
      <c r="C61" s="27">
        <v>0</v>
      </c>
      <c r="D61" s="27"/>
      <c r="E61" s="27">
        <f t="shared" si="6"/>
        <v>0</v>
      </c>
      <c r="F61" s="29">
        <f t="shared" si="3"/>
        <v>0</v>
      </c>
      <c r="G61" s="58">
        <f>'[1]QT chi (Bieu 62)'!G62/1000000</f>
        <v>0</v>
      </c>
      <c r="H61" s="58">
        <f>'[1]QT chi (Bieu 62)'!H62/1000000</f>
        <v>0</v>
      </c>
      <c r="I61" s="33"/>
      <c r="J61" s="33"/>
      <c r="K61" s="8"/>
    </row>
    <row r="62" spans="1:11" ht="21.75" customHeight="1">
      <c r="A62" s="23">
        <v>10</v>
      </c>
      <c r="B62" s="24" t="s">
        <v>67</v>
      </c>
      <c r="C62" s="27">
        <v>6194</v>
      </c>
      <c r="D62" s="83">
        <v>4085</v>
      </c>
      <c r="E62" s="27">
        <f t="shared" si="6"/>
        <v>2109</v>
      </c>
      <c r="F62" s="29">
        <f t="shared" si="3"/>
        <v>17046.292379</v>
      </c>
      <c r="G62" s="58">
        <f>'[1]QT chi (Bieu 62)'!G63/1000000</f>
        <v>9012.764943</v>
      </c>
      <c r="H62" s="58">
        <f>'[1]QT chi (Bieu 62)'!H63/1000000</f>
        <v>8033.527436</v>
      </c>
      <c r="I62" s="34">
        <f>F62/C62</f>
        <v>2.7520652855989667</v>
      </c>
      <c r="J62" s="34">
        <f>G62/D62</f>
        <v>2.2063072075887393</v>
      </c>
      <c r="K62" s="34"/>
    </row>
    <row r="63" spans="1:11" ht="29.25" customHeight="1">
      <c r="A63" s="23"/>
      <c r="B63" s="24" t="s">
        <v>239</v>
      </c>
      <c r="C63" s="27">
        <v>0</v>
      </c>
      <c r="D63" s="27"/>
      <c r="E63" s="27">
        <f t="shared" si="6"/>
        <v>0</v>
      </c>
      <c r="F63" s="29">
        <f t="shared" si="3"/>
        <v>0</v>
      </c>
      <c r="G63" s="58">
        <f>'[1]QT chi (Bieu 62)'!G64/1000000</f>
        <v>0</v>
      </c>
      <c r="H63" s="58">
        <f>'[1]QT chi (Bieu 62)'!H64/1000000</f>
        <v>0</v>
      </c>
      <c r="I63" s="34"/>
      <c r="J63" s="34"/>
      <c r="K63" s="34"/>
    </row>
    <row r="64" spans="1:11" ht="21.75" customHeight="1">
      <c r="A64" s="23" t="s">
        <v>145</v>
      </c>
      <c r="B64" s="24" t="s">
        <v>225</v>
      </c>
      <c r="C64" s="27">
        <v>0</v>
      </c>
      <c r="D64" s="27"/>
      <c r="E64" s="27">
        <f t="shared" si="6"/>
        <v>0</v>
      </c>
      <c r="F64" s="29">
        <f t="shared" si="3"/>
        <v>6481.704817</v>
      </c>
      <c r="G64" s="58">
        <f>'[1]QT chi (Bieu 62)'!G65/1000000</f>
        <v>3747.268226</v>
      </c>
      <c r="H64" s="58">
        <f>'[1]QT chi (Bieu 62)'!H65/1000000</f>
        <v>2734.436591</v>
      </c>
      <c r="I64" s="33"/>
      <c r="J64" s="33"/>
      <c r="K64" s="8"/>
    </row>
    <row r="65" spans="1:11" ht="21.75" customHeight="1">
      <c r="A65" s="23"/>
      <c r="B65" s="24" t="s">
        <v>239</v>
      </c>
      <c r="C65" s="27">
        <v>0</v>
      </c>
      <c r="D65" s="27"/>
      <c r="E65" s="27">
        <f t="shared" si="6"/>
        <v>0</v>
      </c>
      <c r="F65" s="29">
        <f t="shared" si="3"/>
        <v>0</v>
      </c>
      <c r="G65" s="58">
        <f>'[1]QT chi (Bieu 62)'!G66/1000000</f>
        <v>0</v>
      </c>
      <c r="H65" s="58">
        <f>'[1]QT chi (Bieu 62)'!H66/1000000</f>
        <v>0</v>
      </c>
      <c r="I65" s="34"/>
      <c r="J65" s="34"/>
      <c r="K65" s="34"/>
    </row>
    <row r="66" spans="1:11" ht="29.25" customHeight="1">
      <c r="A66" s="23" t="s">
        <v>147</v>
      </c>
      <c r="B66" s="24" t="s">
        <v>375</v>
      </c>
      <c r="C66" s="27">
        <v>0</v>
      </c>
      <c r="D66" s="27">
        <v>0</v>
      </c>
      <c r="E66" s="27">
        <f t="shared" si="6"/>
        <v>0</v>
      </c>
      <c r="F66" s="29">
        <f t="shared" si="3"/>
        <v>6843.160368999999</v>
      </c>
      <c r="G66" s="58">
        <f>'[1]QT chi (Bieu 62)'!G67/1000000</f>
        <v>2031.900913</v>
      </c>
      <c r="H66" s="58">
        <f>'[1]QT chi (Bieu 62)'!H67/1000000</f>
        <v>4811.259456</v>
      </c>
      <c r="I66" s="33"/>
      <c r="J66" s="33"/>
      <c r="K66" s="8"/>
    </row>
    <row r="67" spans="1:11" ht="29.25" customHeight="1">
      <c r="A67" s="23">
        <v>11</v>
      </c>
      <c r="B67" s="24" t="s">
        <v>227</v>
      </c>
      <c r="C67" s="27">
        <v>43345</v>
      </c>
      <c r="D67" s="27">
        <v>18779</v>
      </c>
      <c r="E67" s="27">
        <f t="shared" si="6"/>
        <v>24566</v>
      </c>
      <c r="F67" s="29">
        <f t="shared" si="3"/>
        <v>46397.54193</v>
      </c>
      <c r="G67" s="58">
        <f>'[1]QT chi (Bieu 62)'!G68/1000000</f>
        <v>20497.780478</v>
      </c>
      <c r="H67" s="58">
        <f>'[1]QT chi (Bieu 62)'!H68/1000000</f>
        <v>25899.761452</v>
      </c>
      <c r="I67" s="34">
        <f>F67/C67</f>
        <v>1.070424314915215</v>
      </c>
      <c r="J67" s="34">
        <f>G67/D67</f>
        <v>1.0915267308163374</v>
      </c>
      <c r="K67" s="34">
        <f>H67/E67</f>
        <v>1.0542929842872262</v>
      </c>
    </row>
    <row r="68" spans="1:11" ht="21.75" customHeight="1">
      <c r="A68" s="23"/>
      <c r="B68" s="24" t="s">
        <v>239</v>
      </c>
      <c r="C68" s="27">
        <v>0</v>
      </c>
      <c r="D68" s="84"/>
      <c r="E68" s="27">
        <f t="shared" si="6"/>
        <v>0</v>
      </c>
      <c r="F68" s="29">
        <f t="shared" si="3"/>
        <v>0</v>
      </c>
      <c r="G68" s="58">
        <f>'[1]QT chi (Bieu 62)'!G69/1000000</f>
        <v>0</v>
      </c>
      <c r="H68" s="58">
        <f>'[1]QT chi (Bieu 62)'!H69/1000000</f>
        <v>0</v>
      </c>
      <c r="I68" s="34"/>
      <c r="J68" s="34"/>
      <c r="K68" s="34"/>
    </row>
    <row r="69" spans="1:11" ht="21.75" customHeight="1">
      <c r="A69" s="23">
        <v>12</v>
      </c>
      <c r="B69" s="24" t="s">
        <v>242</v>
      </c>
      <c r="C69" s="27">
        <v>8801</v>
      </c>
      <c r="D69" s="83">
        <v>8539</v>
      </c>
      <c r="E69" s="27">
        <f t="shared" si="6"/>
        <v>262</v>
      </c>
      <c r="F69" s="29">
        <f t="shared" si="3"/>
        <v>11250.649578</v>
      </c>
      <c r="G69" s="58">
        <f>'[1]QT chi (Bieu 62)'!G70/1000000</f>
        <v>10666.368968</v>
      </c>
      <c r="H69" s="58">
        <f>'[1]QT chi (Bieu 62)'!H70/1000000</f>
        <v>584.28061</v>
      </c>
      <c r="I69" s="34"/>
      <c r="J69" s="34"/>
      <c r="K69" s="34"/>
    </row>
    <row r="70" spans="1:11" ht="21.75" customHeight="1">
      <c r="A70" s="23"/>
      <c r="B70" s="24" t="s">
        <v>239</v>
      </c>
      <c r="C70" s="27">
        <v>0</v>
      </c>
      <c r="D70" s="84"/>
      <c r="E70" s="27">
        <f t="shared" si="6"/>
        <v>0</v>
      </c>
      <c r="F70" s="29">
        <f t="shared" si="3"/>
        <v>0</v>
      </c>
      <c r="G70" s="58">
        <f>'[1]QT chi (Bieu 62)'!G71/1000000</f>
        <v>0</v>
      </c>
      <c r="H70" s="58">
        <f>'[1]QT chi (Bieu 62)'!H71/1000000</f>
        <v>0</v>
      </c>
      <c r="I70" s="34"/>
      <c r="J70" s="34"/>
      <c r="K70" s="34"/>
    </row>
    <row r="71" spans="1:11" ht="21.75" customHeight="1">
      <c r="A71" s="23">
        <v>13</v>
      </c>
      <c r="B71" s="24" t="s">
        <v>243</v>
      </c>
      <c r="C71" s="27">
        <v>2776</v>
      </c>
      <c r="D71" s="84">
        <f>2000+647</f>
        <v>2647</v>
      </c>
      <c r="E71" s="27">
        <f t="shared" si="6"/>
        <v>129</v>
      </c>
      <c r="F71" s="29">
        <f t="shared" si="3"/>
        <v>426.0242</v>
      </c>
      <c r="G71" s="85">
        <f>'[1]QT chi (Bieu 62)'!G72/1000000</f>
        <v>300</v>
      </c>
      <c r="H71" s="85">
        <f>'[1]QT chi (Bieu 62)'!H72/1000000</f>
        <v>126.0242</v>
      </c>
      <c r="I71" s="34"/>
      <c r="J71" s="34"/>
      <c r="K71" s="34"/>
    </row>
    <row r="72" spans="1:11" ht="21.75" customHeight="1">
      <c r="A72" s="86" t="s">
        <v>54</v>
      </c>
      <c r="B72" s="87" t="s">
        <v>18</v>
      </c>
      <c r="C72" s="88">
        <v>3254</v>
      </c>
      <c r="D72" s="16">
        <v>2689</v>
      </c>
      <c r="E72" s="28">
        <f t="shared" si="6"/>
        <v>565</v>
      </c>
      <c r="F72" s="29">
        <f t="shared" si="3"/>
        <v>0</v>
      </c>
      <c r="G72" s="89"/>
      <c r="H72" s="89"/>
      <c r="I72" s="34"/>
      <c r="J72" s="34"/>
      <c r="K72" s="34"/>
    </row>
    <row r="73" spans="1:11" ht="21.75" customHeight="1">
      <c r="A73" s="86" t="s">
        <v>9</v>
      </c>
      <c r="B73" s="87" t="s">
        <v>55</v>
      </c>
      <c r="C73" s="88">
        <f>C74+C75</f>
        <v>19052</v>
      </c>
      <c r="D73" s="16">
        <f>D74+D75</f>
        <v>18017</v>
      </c>
      <c r="E73" s="27">
        <f t="shared" si="6"/>
        <v>1035</v>
      </c>
      <c r="F73" s="29">
        <f t="shared" si="3"/>
        <v>0</v>
      </c>
      <c r="G73" s="89"/>
      <c r="H73" s="89"/>
      <c r="I73" s="34"/>
      <c r="J73" s="34"/>
      <c r="K73" s="34"/>
    </row>
    <row r="74" spans="1:11" ht="21.75" customHeight="1">
      <c r="A74" s="86" t="s">
        <v>32</v>
      </c>
      <c r="B74" s="87" t="s">
        <v>22</v>
      </c>
      <c r="C74" s="90">
        <v>8388</v>
      </c>
      <c r="D74" s="91">
        <v>7388</v>
      </c>
      <c r="E74" s="27">
        <f t="shared" si="6"/>
        <v>1000</v>
      </c>
      <c r="F74" s="29">
        <f t="shared" si="3"/>
        <v>0</v>
      </c>
      <c r="G74" s="89"/>
      <c r="H74" s="89"/>
      <c r="I74" s="34"/>
      <c r="J74" s="34"/>
      <c r="K74" s="34"/>
    </row>
    <row r="75" spans="1:11" ht="21.75" customHeight="1">
      <c r="A75" s="86" t="s">
        <v>20</v>
      </c>
      <c r="B75" s="87" t="s">
        <v>23</v>
      </c>
      <c r="C75" s="31">
        <v>10664</v>
      </c>
      <c r="D75" s="91">
        <v>10629</v>
      </c>
      <c r="E75" s="27">
        <f t="shared" si="6"/>
        <v>35</v>
      </c>
      <c r="F75" s="29">
        <f t="shared" si="3"/>
        <v>0</v>
      </c>
      <c r="G75" s="8">
        <v>0</v>
      </c>
      <c r="H75" s="8">
        <v>0</v>
      </c>
      <c r="I75" s="33"/>
      <c r="J75" s="33"/>
      <c r="K75" s="8"/>
    </row>
    <row r="76" spans="1:11" ht="32.25" customHeight="1">
      <c r="A76" s="7" t="s">
        <v>41</v>
      </c>
      <c r="B76" s="12" t="s">
        <v>56</v>
      </c>
      <c r="C76" s="8"/>
      <c r="D76" s="8"/>
      <c r="E76" s="27">
        <f t="shared" si="6"/>
        <v>0</v>
      </c>
      <c r="F76" s="16">
        <f>G76+H76</f>
        <v>41262.967804</v>
      </c>
      <c r="G76" s="16">
        <f>'[1]QT chi (Bieu 62)'!G92/1000000</f>
        <v>32602.588412</v>
      </c>
      <c r="H76" s="16">
        <f>'[1]QT chi (Bieu 62)'!H92/1000000</f>
        <v>8660.379392</v>
      </c>
      <c r="I76" s="16">
        <f>I77+I78</f>
        <v>0</v>
      </c>
      <c r="J76" s="33"/>
      <c r="K76" s="8"/>
    </row>
    <row r="77" spans="1:11" ht="21.75" customHeight="1">
      <c r="A77" s="38" t="s">
        <v>244</v>
      </c>
      <c r="B77" s="36" t="s">
        <v>245</v>
      </c>
      <c r="C77" s="37"/>
      <c r="D77" s="37"/>
      <c r="E77" s="27">
        <f t="shared" si="6"/>
        <v>0</v>
      </c>
      <c r="F77" s="16">
        <f>G77+H77</f>
        <v>688.471407</v>
      </c>
      <c r="G77" s="92">
        <f>'[1]QT chi (Bieu 62)'!G90/1000000</f>
        <v>150.124042</v>
      </c>
      <c r="H77" s="92">
        <f>'[1]QT chi (Bieu 62)'!H90/1000000</f>
        <v>538.347365</v>
      </c>
      <c r="I77" s="33"/>
      <c r="J77" s="33"/>
      <c r="K77" s="8"/>
    </row>
    <row r="78" spans="1:11" ht="21.75" customHeight="1">
      <c r="A78" s="57" t="s">
        <v>246</v>
      </c>
      <c r="B78" s="59" t="s">
        <v>348</v>
      </c>
      <c r="C78" s="57"/>
      <c r="D78" s="57"/>
      <c r="E78" s="27">
        <f t="shared" si="6"/>
        <v>0</v>
      </c>
      <c r="F78" s="16">
        <f>G78+H78</f>
        <v>0</v>
      </c>
      <c r="G78" s="8"/>
      <c r="H78" s="8"/>
      <c r="I78" s="33"/>
      <c r="J78" s="33"/>
      <c r="K78" s="8"/>
    </row>
  </sheetData>
  <sheetProtection/>
  <mergeCells count="13">
    <mergeCell ref="I6:K6"/>
    <mergeCell ref="A1:B1"/>
    <mergeCell ref="A2:B2"/>
    <mergeCell ref="A4:K4"/>
    <mergeCell ref="I1:K1"/>
    <mergeCell ref="A5:K5"/>
    <mergeCell ref="F7:F8"/>
    <mergeCell ref="G7:H7"/>
    <mergeCell ref="I7:K7"/>
    <mergeCell ref="A7:A8"/>
    <mergeCell ref="B7:B8"/>
    <mergeCell ref="C7:C8"/>
    <mergeCell ref="D7:E7"/>
  </mergeCells>
  <printOptions/>
  <pageMargins left="0.61" right="0.17" top="0.32" bottom="0.3" header="0.3" footer="0.17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8" style="10" customWidth="1"/>
    <col min="2" max="2" width="58" style="10" customWidth="1"/>
    <col min="3" max="3" width="12.33203125" style="10" customWidth="1"/>
    <col min="4" max="4" width="13" style="10" customWidth="1"/>
    <col min="5" max="5" width="11.33203125" style="10" customWidth="1"/>
    <col min="6" max="6" width="9.33203125" style="10" customWidth="1"/>
    <col min="7" max="7" width="15.33203125" style="10" customWidth="1"/>
    <col min="8" max="16384" width="9.33203125" style="10" customWidth="1"/>
  </cols>
  <sheetData>
    <row r="1" spans="1:5" ht="26.25" customHeight="1">
      <c r="A1" s="140" t="s">
        <v>100</v>
      </c>
      <c r="B1" s="140"/>
      <c r="C1" s="155" t="s">
        <v>57</v>
      </c>
      <c r="D1" s="155"/>
      <c r="E1" s="155"/>
    </row>
    <row r="2" spans="1:2" ht="16.5">
      <c r="A2" s="140" t="s">
        <v>99</v>
      </c>
      <c r="B2" s="140"/>
    </row>
    <row r="3" spans="1:2" ht="16.5">
      <c r="A3" s="5"/>
      <c r="B3" s="1"/>
    </row>
    <row r="4" spans="1:5" ht="26.25" customHeight="1">
      <c r="A4" s="156" t="s">
        <v>412</v>
      </c>
      <c r="B4" s="156"/>
      <c r="C4" s="156"/>
      <c r="D4" s="156"/>
      <c r="E4" s="156"/>
    </row>
    <row r="5" spans="1:5" ht="17.25" customHeight="1">
      <c r="A5" s="146" t="s">
        <v>355</v>
      </c>
      <c r="B5" s="146"/>
      <c r="C5" s="146"/>
      <c r="D5" s="146"/>
      <c r="E5" s="146"/>
    </row>
    <row r="6" spans="1:5" ht="32.25" customHeight="1">
      <c r="A6" s="11"/>
      <c r="C6" s="166" t="s">
        <v>2</v>
      </c>
      <c r="D6" s="166"/>
      <c r="E6" s="166"/>
    </row>
    <row r="7" spans="1:5" s="1" customFormat="1" ht="46.5" customHeight="1">
      <c r="A7" s="6" t="s">
        <v>3</v>
      </c>
      <c r="B7" s="6" t="s">
        <v>4</v>
      </c>
      <c r="C7" s="6" t="s">
        <v>27</v>
      </c>
      <c r="D7" s="6" t="s">
        <v>6</v>
      </c>
      <c r="E7" s="6" t="s">
        <v>7</v>
      </c>
    </row>
    <row r="8" spans="1:5" ht="18.75" customHeight="1">
      <c r="A8" s="61" t="s">
        <v>8</v>
      </c>
      <c r="B8" s="61" t="s">
        <v>9</v>
      </c>
      <c r="C8" s="61">
        <v>1</v>
      </c>
      <c r="D8" s="61">
        <v>2</v>
      </c>
      <c r="E8" s="61" t="s">
        <v>10</v>
      </c>
    </row>
    <row r="9" spans="1:5" ht="24" customHeight="1">
      <c r="A9" s="6"/>
      <c r="B9" s="167" t="s">
        <v>15</v>
      </c>
      <c r="C9" s="168">
        <f>C10+C11+C73+C76+C77+C78</f>
        <v>174960.151</v>
      </c>
      <c r="D9" s="168">
        <f>D10+D11+D73+D76+D77+D78</f>
        <v>240555.997133</v>
      </c>
      <c r="E9" s="169">
        <f>D9/C9</f>
        <v>1.3749187786937838</v>
      </c>
    </row>
    <row r="10" spans="1:5" ht="25.5" customHeight="1">
      <c r="A10" s="6" t="s">
        <v>8</v>
      </c>
      <c r="B10" s="167" t="s">
        <v>58</v>
      </c>
      <c r="C10" s="183">
        <v>21277</v>
      </c>
      <c r="D10" s="183">
        <v>21277</v>
      </c>
      <c r="E10" s="169">
        <f>D10/C10</f>
        <v>1</v>
      </c>
    </row>
    <row r="11" spans="1:5" ht="33" customHeight="1">
      <c r="A11" s="6" t="s">
        <v>9</v>
      </c>
      <c r="B11" s="167" t="s">
        <v>59</v>
      </c>
      <c r="C11" s="170">
        <f>C12+C44+C45+C72</f>
        <v>135666.151</v>
      </c>
      <c r="D11" s="170">
        <f>D12+D44+D45+D72</f>
        <v>186526.28467899997</v>
      </c>
      <c r="E11" s="169">
        <f>D11/C11</f>
        <v>1.3748918451957848</v>
      </c>
    </row>
    <row r="12" spans="1:5" ht="21.75" customHeight="1">
      <c r="A12" s="6" t="s">
        <v>32</v>
      </c>
      <c r="B12" s="167" t="s">
        <v>16</v>
      </c>
      <c r="C12" s="171">
        <v>3400</v>
      </c>
      <c r="D12" s="170">
        <f>D13+D42+D43</f>
        <v>42596.420088</v>
      </c>
      <c r="E12" s="169">
        <f>D12/C12</f>
        <v>12.528358849411765</v>
      </c>
    </row>
    <row r="13" spans="1:5" ht="21.75" customHeight="1">
      <c r="A13" s="184">
        <v>1</v>
      </c>
      <c r="B13" s="185" t="s">
        <v>217</v>
      </c>
      <c r="C13" s="186">
        <v>0</v>
      </c>
      <c r="D13" s="186">
        <f>'[1]QT chi (Bieu 62)'!G13/1000000</f>
        <v>42596.420088</v>
      </c>
      <c r="E13" s="6"/>
    </row>
    <row r="14" spans="1:5" ht="21.75" customHeight="1">
      <c r="A14" s="184" t="s">
        <v>60</v>
      </c>
      <c r="B14" s="185" t="s">
        <v>218</v>
      </c>
      <c r="C14" s="186">
        <v>0</v>
      </c>
      <c r="D14" s="186">
        <f>'[1]QT chi (Bieu 62)'!G14/1000000</f>
        <v>42596.420088</v>
      </c>
      <c r="E14" s="172"/>
    </row>
    <row r="15" spans="1:5" ht="21.75" customHeight="1">
      <c r="A15" s="184"/>
      <c r="B15" s="185" t="s">
        <v>219</v>
      </c>
      <c r="C15" s="186">
        <v>0</v>
      </c>
      <c r="D15" s="186">
        <f>'[1]QT chi (Bieu 62)'!G15/1000000</f>
        <v>0</v>
      </c>
      <c r="E15" s="172"/>
    </row>
    <row r="16" spans="1:5" ht="21.75" customHeight="1">
      <c r="A16" s="184" t="s">
        <v>61</v>
      </c>
      <c r="B16" s="185" t="s">
        <v>220</v>
      </c>
      <c r="C16" s="186">
        <v>0</v>
      </c>
      <c r="D16" s="186">
        <f>'[1]QT chi (Bieu 62)'!G16/1000000</f>
        <v>0</v>
      </c>
      <c r="E16" s="172"/>
    </row>
    <row r="17" spans="1:5" ht="21.75" customHeight="1">
      <c r="A17" s="184" t="s">
        <v>293</v>
      </c>
      <c r="B17" s="185" t="s">
        <v>221</v>
      </c>
      <c r="C17" s="186"/>
      <c r="D17" s="186">
        <f>'[1]QT chi (Bieu 62)'!G17/1000000</f>
        <v>1749.291107</v>
      </c>
      <c r="E17" s="172"/>
    </row>
    <row r="18" spans="1:5" ht="21.75" customHeight="1">
      <c r="A18" s="184"/>
      <c r="B18" s="185" t="s">
        <v>222</v>
      </c>
      <c r="C18" s="186">
        <v>0</v>
      </c>
      <c r="D18" s="186">
        <f>'[1]QT chi (Bieu 62)'!G18/1000000</f>
        <v>24290.063431</v>
      </c>
      <c r="E18" s="172"/>
    </row>
    <row r="19" spans="1:5" ht="21.75" customHeight="1">
      <c r="A19" s="184" t="s">
        <v>294</v>
      </c>
      <c r="B19" s="185" t="s">
        <v>223</v>
      </c>
      <c r="C19" s="186">
        <v>0</v>
      </c>
      <c r="D19" s="186">
        <f>'[1]QT chi (Bieu 62)'!G19/1000000</f>
        <v>0</v>
      </c>
      <c r="E19" s="172"/>
    </row>
    <row r="20" spans="1:5" ht="21.75" customHeight="1">
      <c r="A20" s="184"/>
      <c r="B20" s="185" t="s">
        <v>222</v>
      </c>
      <c r="C20" s="186">
        <v>0</v>
      </c>
      <c r="D20" s="186">
        <f>'[1]QT chi (Bieu 62)'!G20/1000000</f>
        <v>0</v>
      </c>
      <c r="E20" s="172"/>
    </row>
    <row r="21" spans="1:5" ht="21.75" customHeight="1">
      <c r="A21" s="184" t="s">
        <v>295</v>
      </c>
      <c r="B21" s="185" t="s">
        <v>62</v>
      </c>
      <c r="C21" s="186"/>
      <c r="D21" s="186">
        <f>'[1]QT chi (Bieu 62)'!G21/1000000</f>
        <v>0</v>
      </c>
      <c r="E21" s="172"/>
    </row>
    <row r="22" spans="1:5" ht="21.75" customHeight="1">
      <c r="A22" s="184"/>
      <c r="B22" s="185" t="s">
        <v>222</v>
      </c>
      <c r="C22" s="186">
        <v>0</v>
      </c>
      <c r="D22" s="186">
        <f>'[1]QT chi (Bieu 62)'!G22/1000000</f>
        <v>297.850315</v>
      </c>
      <c r="E22" s="172"/>
    </row>
    <row r="23" spans="1:5" ht="26.25" customHeight="1">
      <c r="A23" s="184" t="s">
        <v>297</v>
      </c>
      <c r="B23" s="185" t="s">
        <v>224</v>
      </c>
      <c r="C23" s="186">
        <v>0</v>
      </c>
      <c r="D23" s="186">
        <f>'[1]QT chi (Bieu 62)'!G23/1000000</f>
        <v>0</v>
      </c>
      <c r="E23" s="172"/>
    </row>
    <row r="24" spans="1:5" ht="21.75" customHeight="1">
      <c r="A24" s="184"/>
      <c r="B24" s="185" t="s">
        <v>222</v>
      </c>
      <c r="C24" s="186">
        <v>0</v>
      </c>
      <c r="D24" s="186">
        <f>'[1]QT chi (Bieu 62)'!G24/1000000</f>
        <v>0</v>
      </c>
      <c r="E24" s="172"/>
    </row>
    <row r="25" spans="1:5" ht="21.75" customHeight="1">
      <c r="A25" s="184" t="s">
        <v>298</v>
      </c>
      <c r="B25" s="185" t="s">
        <v>64</v>
      </c>
      <c r="C25" s="186">
        <v>0</v>
      </c>
      <c r="D25" s="186">
        <f>'[1]QT chi (Bieu 62)'!G25/1000000</f>
        <v>0</v>
      </c>
      <c r="E25" s="172"/>
    </row>
    <row r="26" spans="1:5" ht="21.75" customHeight="1">
      <c r="A26" s="184"/>
      <c r="B26" s="185" t="s">
        <v>222</v>
      </c>
      <c r="C26" s="186">
        <v>0</v>
      </c>
      <c r="D26" s="186">
        <f>'[1]QT chi (Bieu 62)'!G26/1000000</f>
        <v>390.328914</v>
      </c>
      <c r="E26" s="172"/>
    </row>
    <row r="27" spans="1:5" ht="21.75" customHeight="1">
      <c r="A27" s="184" t="s">
        <v>299</v>
      </c>
      <c r="B27" s="185" t="s">
        <v>65</v>
      </c>
      <c r="C27" s="186">
        <v>0</v>
      </c>
      <c r="D27" s="186">
        <f>'[1]QT chi (Bieu 62)'!G27/1000000</f>
        <v>0</v>
      </c>
      <c r="E27" s="172"/>
    </row>
    <row r="28" spans="1:5" ht="21.75" customHeight="1">
      <c r="A28" s="184"/>
      <c r="B28" s="185" t="s">
        <v>222</v>
      </c>
      <c r="C28" s="186">
        <v>0</v>
      </c>
      <c r="D28" s="186">
        <f>'[1]QT chi (Bieu 62)'!G28/1000000</f>
        <v>0</v>
      </c>
      <c r="E28" s="172"/>
    </row>
    <row r="29" spans="1:5" ht="21.75" customHeight="1">
      <c r="A29" s="184" t="s">
        <v>368</v>
      </c>
      <c r="B29" s="185" t="s">
        <v>66</v>
      </c>
      <c r="C29" s="186">
        <v>0</v>
      </c>
      <c r="D29" s="186">
        <f>'[1]QT chi (Bieu 62)'!G29/1000000</f>
        <v>0</v>
      </c>
      <c r="E29" s="172"/>
    </row>
    <row r="30" spans="1:5" ht="21.75" customHeight="1">
      <c r="A30" s="184"/>
      <c r="B30" s="185" t="s">
        <v>222</v>
      </c>
      <c r="C30" s="186">
        <v>0</v>
      </c>
      <c r="D30" s="186">
        <f>'[1]QT chi (Bieu 62)'!G30/1000000</f>
        <v>0</v>
      </c>
      <c r="E30" s="172"/>
    </row>
    <row r="31" spans="1:5" ht="21.75" customHeight="1">
      <c r="A31" s="184" t="s">
        <v>369</v>
      </c>
      <c r="B31" s="185" t="s">
        <v>67</v>
      </c>
      <c r="C31" s="186"/>
      <c r="D31" s="186">
        <f>'[1]QT chi (Bieu 62)'!G31/1000000</f>
        <v>0</v>
      </c>
      <c r="E31" s="172"/>
    </row>
    <row r="32" spans="1:5" ht="21.75" customHeight="1">
      <c r="A32" s="184"/>
      <c r="B32" s="185" t="s">
        <v>222</v>
      </c>
      <c r="C32" s="186">
        <v>0</v>
      </c>
      <c r="D32" s="186">
        <f>'[1]QT chi (Bieu 62)'!G32/1000000</f>
        <v>14946.005092</v>
      </c>
      <c r="E32" s="172"/>
    </row>
    <row r="33" spans="1:5" ht="21.75" customHeight="1">
      <c r="A33" s="184" t="s">
        <v>370</v>
      </c>
      <c r="B33" s="185" t="s">
        <v>225</v>
      </c>
      <c r="C33" s="186">
        <v>0</v>
      </c>
      <c r="D33" s="186">
        <f>'[1]QT chi (Bieu 62)'!G33/1000000</f>
        <v>0</v>
      </c>
      <c r="E33" s="172"/>
    </row>
    <row r="34" spans="1:5" ht="21.75" customHeight="1">
      <c r="A34" s="184"/>
      <c r="B34" s="185" t="s">
        <v>222</v>
      </c>
      <c r="C34" s="186">
        <v>0</v>
      </c>
      <c r="D34" s="186">
        <f>'[1]QT chi (Bieu 62)'!G34/1000000</f>
        <v>13410.093644</v>
      </c>
      <c r="E34" s="172"/>
    </row>
    <row r="35" spans="1:5" ht="21.75" customHeight="1">
      <c r="A35" s="184" t="s">
        <v>371</v>
      </c>
      <c r="B35" s="185" t="s">
        <v>226</v>
      </c>
      <c r="C35" s="186">
        <v>0</v>
      </c>
      <c r="D35" s="186">
        <f>'[1]QT chi (Bieu 62)'!G35/1000000</f>
        <v>0</v>
      </c>
      <c r="E35" s="172"/>
    </row>
    <row r="36" spans="1:5" ht="30" customHeight="1">
      <c r="A36" s="184" t="s">
        <v>372</v>
      </c>
      <c r="B36" s="185" t="s">
        <v>227</v>
      </c>
      <c r="C36" s="186"/>
      <c r="D36" s="186">
        <f>'[1]QT chi (Bieu 62)'!G36/1000000</f>
        <v>307.387093</v>
      </c>
      <c r="E36" s="172"/>
    </row>
    <row r="37" spans="1:5" ht="21.75" customHeight="1">
      <c r="A37" s="184"/>
      <c r="B37" s="185" t="s">
        <v>222</v>
      </c>
      <c r="C37" s="186">
        <v>0</v>
      </c>
      <c r="D37" s="186">
        <f>'[1]QT chi (Bieu 62)'!G37/1000000</f>
        <v>468.604626</v>
      </c>
      <c r="E37" s="172"/>
    </row>
    <row r="38" spans="1:5" ht="21.75" customHeight="1">
      <c r="A38" s="184" t="s">
        <v>373</v>
      </c>
      <c r="B38" s="185" t="s">
        <v>228</v>
      </c>
      <c r="C38" s="186"/>
      <c r="D38" s="186">
        <f>'[1]QT chi (Bieu 62)'!G38/1000000</f>
        <v>0</v>
      </c>
      <c r="E38" s="172"/>
    </row>
    <row r="39" spans="1:5" ht="21.75" customHeight="1">
      <c r="A39" s="184"/>
      <c r="B39" s="185" t="s">
        <v>222</v>
      </c>
      <c r="C39" s="186">
        <v>0</v>
      </c>
      <c r="D39" s="186">
        <f>'[1]QT chi (Bieu 62)'!G39/1000000</f>
        <v>454.276603</v>
      </c>
      <c r="E39" s="172"/>
    </row>
    <row r="40" spans="1:5" ht="21.75" customHeight="1">
      <c r="A40" s="184" t="s">
        <v>374</v>
      </c>
      <c r="B40" s="185" t="s">
        <v>229</v>
      </c>
      <c r="C40" s="186">
        <v>0</v>
      </c>
      <c r="D40" s="186">
        <f>'[1]QT chi (Bieu 62)'!G40/1000000</f>
        <v>0</v>
      </c>
      <c r="E40" s="172"/>
    </row>
    <row r="41" spans="1:5" ht="21.75" customHeight="1">
      <c r="A41" s="184"/>
      <c r="B41" s="185" t="s">
        <v>230</v>
      </c>
      <c r="C41" s="186">
        <v>0</v>
      </c>
      <c r="D41" s="186">
        <f>'[1]QT chi (Bieu 62)'!G41/1000000</f>
        <v>0</v>
      </c>
      <c r="E41" s="172"/>
    </row>
    <row r="42" spans="1:5" ht="33" customHeight="1">
      <c r="A42" s="184" t="s">
        <v>231</v>
      </c>
      <c r="B42" s="185" t="s">
        <v>232</v>
      </c>
      <c r="C42" s="186">
        <v>0</v>
      </c>
      <c r="D42" s="186">
        <f>'[1]QT chi (Bieu 62)'!G42/1000000</f>
        <v>0</v>
      </c>
      <c r="E42" s="172"/>
    </row>
    <row r="43" spans="1:5" ht="21.75" customHeight="1">
      <c r="A43" s="184" t="s">
        <v>233</v>
      </c>
      <c r="B43" s="185" t="s">
        <v>234</v>
      </c>
      <c r="C43" s="186">
        <v>0</v>
      </c>
      <c r="D43" s="186">
        <f>'[1]QT chi (Bieu 62)'!G43/1000000</f>
        <v>0</v>
      </c>
      <c r="E43" s="172"/>
    </row>
    <row r="44" spans="1:5" ht="21.75" customHeight="1">
      <c r="A44" s="187" t="s">
        <v>20</v>
      </c>
      <c r="B44" s="188" t="s">
        <v>235</v>
      </c>
      <c r="C44" s="189">
        <v>0</v>
      </c>
      <c r="D44" s="189"/>
      <c r="E44" s="169"/>
    </row>
    <row r="45" spans="1:5" ht="21.75" customHeight="1">
      <c r="A45" s="187" t="s">
        <v>24</v>
      </c>
      <c r="B45" s="188" t="s">
        <v>236</v>
      </c>
      <c r="C45" s="189">
        <f>C46+C47+C48+C50+C52+C54+C56+C58+C60+C62+C67+C69+C71</f>
        <v>129577.151</v>
      </c>
      <c r="D45" s="189">
        <f>D46+D47+D48+D50+D52+D54+D56+D58+D60+D62+D67+D69+D71</f>
        <v>143929.864591</v>
      </c>
      <c r="E45" s="173">
        <f>D45/C45</f>
        <v>1.1107657752947508</v>
      </c>
    </row>
    <row r="46" spans="1:5" ht="21.75" customHeight="1">
      <c r="A46" s="184">
        <v>1</v>
      </c>
      <c r="B46" s="185" t="s">
        <v>237</v>
      </c>
      <c r="C46" s="165">
        <v>539</v>
      </c>
      <c r="D46" s="186">
        <f>'[1]QT chi (Bieu 62)'!G46/1000000</f>
        <v>139492.287678</v>
      </c>
      <c r="E46" s="173">
        <f>D46/C46</f>
        <v>258.79830738033394</v>
      </c>
    </row>
    <row r="47" spans="1:5" ht="21.75" customHeight="1">
      <c r="A47" s="184">
        <v>2</v>
      </c>
      <c r="B47" s="185" t="s">
        <v>238</v>
      </c>
      <c r="C47" s="165">
        <v>150</v>
      </c>
      <c r="D47" s="186">
        <f>'[1]QT chi (Bieu 62)'!G47/1000000</f>
        <v>2028.676</v>
      </c>
      <c r="E47" s="173">
        <f>D47/C47</f>
        <v>13.524506666666666</v>
      </c>
    </row>
    <row r="48" spans="1:5" ht="21.75" customHeight="1">
      <c r="A48" s="184">
        <v>3</v>
      </c>
      <c r="B48" s="185" t="s">
        <v>221</v>
      </c>
      <c r="C48" s="165">
        <v>91919</v>
      </c>
      <c r="D48" s="186">
        <f>'[1]QT chi (Bieu 62)'!G48/1000000</f>
        <v>377</v>
      </c>
      <c r="E48" s="172"/>
    </row>
    <row r="49" spans="1:5" ht="21.75" customHeight="1">
      <c r="A49" s="184"/>
      <c r="B49" s="185" t="s">
        <v>239</v>
      </c>
      <c r="C49" s="186"/>
      <c r="D49" s="186">
        <f>'[1]QT chi (Bieu 62)'!G49/1000000</f>
        <v>92835.292769</v>
      </c>
      <c r="E49" s="172"/>
    </row>
    <row r="50" spans="1:5" ht="21.75" customHeight="1">
      <c r="A50" s="184">
        <v>4</v>
      </c>
      <c r="B50" s="185" t="s">
        <v>223</v>
      </c>
      <c r="C50" s="186"/>
      <c r="D50" s="186">
        <f>'[1]QT chi (Bieu 62)'!G50/1000000</f>
        <v>0</v>
      </c>
      <c r="E50" s="172"/>
    </row>
    <row r="51" spans="1:5" ht="21.75" customHeight="1">
      <c r="A51" s="184"/>
      <c r="B51" s="185" t="s">
        <v>239</v>
      </c>
      <c r="C51" s="186"/>
      <c r="D51" s="186">
        <f>'[1]QT chi (Bieu 62)'!G51/1000000</f>
        <v>0</v>
      </c>
      <c r="E51" s="173"/>
    </row>
    <row r="52" spans="1:5" ht="21.75" customHeight="1">
      <c r="A52" s="184">
        <v>5</v>
      </c>
      <c r="B52" s="185" t="s">
        <v>240</v>
      </c>
      <c r="C52" s="165">
        <v>173.151</v>
      </c>
      <c r="D52" s="186">
        <f>'[1]QT chi (Bieu 62)'!G52/1000000</f>
        <v>0</v>
      </c>
      <c r="E52" s="172"/>
    </row>
    <row r="53" spans="1:5" ht="21.75" customHeight="1">
      <c r="A53" s="184"/>
      <c r="B53" s="185" t="s">
        <v>239</v>
      </c>
      <c r="C53" s="186"/>
      <c r="D53" s="186">
        <f>'[1]QT chi (Bieu 62)'!G53/1000000</f>
        <v>291.8997</v>
      </c>
      <c r="E53" s="173"/>
    </row>
    <row r="54" spans="1:5" ht="30.75" customHeight="1">
      <c r="A54" s="184">
        <v>6</v>
      </c>
      <c r="B54" s="185" t="s">
        <v>63</v>
      </c>
      <c r="C54" s="165">
        <v>598</v>
      </c>
      <c r="D54" s="186">
        <f>'[1]QT chi (Bieu 62)'!G54/1000000</f>
        <v>0</v>
      </c>
      <c r="E54" s="172"/>
    </row>
    <row r="55" spans="1:5" ht="21.75" customHeight="1">
      <c r="A55" s="184"/>
      <c r="B55" s="185" t="s">
        <v>239</v>
      </c>
      <c r="C55" s="186"/>
      <c r="D55" s="186">
        <f>'[1]QT chi (Bieu 62)'!G55/1000000</f>
        <v>711.817218</v>
      </c>
      <c r="E55" s="173"/>
    </row>
    <row r="56" spans="1:5" ht="21.75" customHeight="1">
      <c r="A56" s="184">
        <v>7</v>
      </c>
      <c r="B56" s="185" t="s">
        <v>241</v>
      </c>
      <c r="C56" s="165">
        <v>395</v>
      </c>
      <c r="D56" s="186">
        <f>'[1]QT chi (Bieu 62)'!G56/1000000</f>
        <v>0</v>
      </c>
      <c r="E56" s="172"/>
    </row>
    <row r="57" spans="1:5" ht="21.75" customHeight="1">
      <c r="A57" s="184"/>
      <c r="B57" s="185" t="s">
        <v>239</v>
      </c>
      <c r="C57" s="186"/>
      <c r="D57" s="186">
        <f>'[1]QT chi (Bieu 62)'!G57/1000000</f>
        <v>323.576484</v>
      </c>
      <c r="E57" s="173"/>
    </row>
    <row r="58" spans="1:5" ht="21.75" customHeight="1">
      <c r="A58" s="184">
        <v>8</v>
      </c>
      <c r="B58" s="185" t="s">
        <v>65</v>
      </c>
      <c r="C58" s="165">
        <v>253</v>
      </c>
      <c r="D58" s="186">
        <f>'[1]QT chi (Bieu 62)'!G58/1000000</f>
        <v>0</v>
      </c>
      <c r="E58" s="172"/>
    </row>
    <row r="59" spans="1:5" ht="21.75" customHeight="1">
      <c r="A59" s="184"/>
      <c r="B59" s="185" t="s">
        <v>239</v>
      </c>
      <c r="C59" s="186"/>
      <c r="D59" s="186">
        <f>'[1]QT chi (Bieu 62)'!G59/1000000</f>
        <v>170.128315</v>
      </c>
      <c r="E59" s="173"/>
    </row>
    <row r="60" spans="1:5" ht="21.75" customHeight="1">
      <c r="A60" s="184">
        <v>9</v>
      </c>
      <c r="B60" s="185" t="s">
        <v>66</v>
      </c>
      <c r="C60" s="165">
        <v>1500</v>
      </c>
      <c r="D60" s="186">
        <f>'[1]QT chi (Bieu 62)'!G60/1000000</f>
        <v>0</v>
      </c>
      <c r="E60" s="172"/>
    </row>
    <row r="61" spans="1:5" ht="21.75" customHeight="1">
      <c r="A61" s="184"/>
      <c r="B61" s="185" t="s">
        <v>239</v>
      </c>
      <c r="C61" s="186"/>
      <c r="D61" s="186">
        <f>'[1]QT chi (Bieu 62)'!G61/1000000</f>
        <v>2276.982803</v>
      </c>
      <c r="E61" s="173"/>
    </row>
    <row r="62" spans="1:5" ht="21.75" customHeight="1">
      <c r="A62" s="184">
        <v>10</v>
      </c>
      <c r="B62" s="185" t="s">
        <v>67</v>
      </c>
      <c r="C62" s="165">
        <v>4085</v>
      </c>
      <c r="D62" s="186">
        <f>'[1]QT chi (Bieu 62)'!G62/1000000</f>
        <v>0</v>
      </c>
      <c r="E62" s="172"/>
    </row>
    <row r="63" spans="1:5" ht="30.75" customHeight="1">
      <c r="A63" s="184"/>
      <c r="B63" s="185" t="s">
        <v>239</v>
      </c>
      <c r="C63" s="186"/>
      <c r="D63" s="186">
        <f>'[1]QT chi (Bieu 62)'!G63/1000000</f>
        <v>9012.764943</v>
      </c>
      <c r="E63" s="172"/>
    </row>
    <row r="64" spans="1:5" ht="21.75" customHeight="1">
      <c r="A64" s="184" t="s">
        <v>145</v>
      </c>
      <c r="B64" s="185" t="s">
        <v>225</v>
      </c>
      <c r="C64" s="186"/>
      <c r="D64" s="186">
        <f>'[1]QT chi (Bieu 62)'!G64/1000000</f>
        <v>0</v>
      </c>
      <c r="E64" s="172"/>
    </row>
    <row r="65" spans="1:5" ht="21.75" customHeight="1">
      <c r="A65" s="184"/>
      <c r="B65" s="185" t="s">
        <v>239</v>
      </c>
      <c r="C65" s="186"/>
      <c r="D65" s="186">
        <f>'[1]QT chi (Bieu 62)'!G65/1000000</f>
        <v>3747.268226</v>
      </c>
      <c r="E65" s="172"/>
    </row>
    <row r="66" spans="1:5" ht="27.75" customHeight="1">
      <c r="A66" s="184" t="s">
        <v>147</v>
      </c>
      <c r="B66" s="185" t="s">
        <v>375</v>
      </c>
      <c r="C66" s="186">
        <v>0</v>
      </c>
      <c r="D66" s="186">
        <f>'[1]QT chi (Bieu 62)'!G66/1000000</f>
        <v>0</v>
      </c>
      <c r="E66" s="173"/>
    </row>
    <row r="67" spans="1:5" ht="32.25" customHeight="1">
      <c r="A67" s="184">
        <v>11</v>
      </c>
      <c r="B67" s="185" t="s">
        <v>227</v>
      </c>
      <c r="C67" s="186">
        <v>18779</v>
      </c>
      <c r="D67" s="186">
        <f>'[1]QT chi (Bieu 62)'!G67/1000000</f>
        <v>2031.900913</v>
      </c>
      <c r="E67" s="172"/>
    </row>
    <row r="68" spans="1:5" ht="21.75" customHeight="1">
      <c r="A68" s="184"/>
      <c r="B68" s="185" t="s">
        <v>239</v>
      </c>
      <c r="C68" s="186"/>
      <c r="D68" s="186">
        <f>'[1]QT chi (Bieu 62)'!G68/1000000</f>
        <v>20497.780478</v>
      </c>
      <c r="E68" s="173"/>
    </row>
    <row r="69" spans="1:5" ht="21.75" customHeight="1">
      <c r="A69" s="184">
        <v>12</v>
      </c>
      <c r="B69" s="185" t="s">
        <v>242</v>
      </c>
      <c r="C69" s="165">
        <v>8539</v>
      </c>
      <c r="D69" s="186">
        <f>'[1]QT chi (Bieu 62)'!G69/1000000</f>
        <v>0</v>
      </c>
      <c r="E69" s="172"/>
    </row>
    <row r="70" spans="1:5" ht="21.75" customHeight="1">
      <c r="A70" s="184"/>
      <c r="B70" s="185" t="s">
        <v>239</v>
      </c>
      <c r="C70" s="186"/>
      <c r="D70" s="186">
        <f>'[1]QT chi (Bieu 62)'!G70/1000000</f>
        <v>10666.368968</v>
      </c>
      <c r="E70" s="173"/>
    </row>
    <row r="71" spans="1:5" ht="21.75" customHeight="1">
      <c r="A71" s="184">
        <v>13</v>
      </c>
      <c r="B71" s="185" t="s">
        <v>243</v>
      </c>
      <c r="C71" s="186">
        <f>2000+647</f>
        <v>2647</v>
      </c>
      <c r="D71" s="186">
        <f>'[1]QT chi (Bieu 62)'!G71/1000000</f>
        <v>0</v>
      </c>
      <c r="E71" s="172"/>
    </row>
    <row r="72" spans="1:5" ht="21.75" customHeight="1">
      <c r="A72" s="6" t="s">
        <v>54</v>
      </c>
      <c r="B72" s="167" t="s">
        <v>18</v>
      </c>
      <c r="C72" s="171">
        <v>2689</v>
      </c>
      <c r="D72" s="190"/>
      <c r="E72" s="172"/>
    </row>
    <row r="73" spans="1:5" ht="21.75" customHeight="1">
      <c r="A73" s="6" t="s">
        <v>41</v>
      </c>
      <c r="B73" s="167" t="s">
        <v>55</v>
      </c>
      <c r="C73" s="171">
        <f>C74+C75</f>
        <v>18017</v>
      </c>
      <c r="D73" s="190">
        <v>0</v>
      </c>
      <c r="E73" s="172"/>
    </row>
    <row r="74" spans="1:5" ht="26.25" customHeight="1">
      <c r="A74" s="6" t="s">
        <v>32</v>
      </c>
      <c r="B74" s="167" t="s">
        <v>22</v>
      </c>
      <c r="C74" s="174">
        <v>7388</v>
      </c>
      <c r="D74" s="190"/>
      <c r="E74" s="172"/>
    </row>
    <row r="75" spans="1:5" ht="26.25" customHeight="1">
      <c r="A75" s="6" t="s">
        <v>20</v>
      </c>
      <c r="B75" s="167" t="s">
        <v>23</v>
      </c>
      <c r="C75" s="174">
        <v>10629</v>
      </c>
      <c r="D75" s="172"/>
      <c r="E75" s="172"/>
    </row>
    <row r="76" spans="1:5" ht="25.5" customHeight="1">
      <c r="A76" s="6" t="s">
        <v>244</v>
      </c>
      <c r="B76" s="167" t="s">
        <v>56</v>
      </c>
      <c r="C76" s="172"/>
      <c r="D76" s="175">
        <f>'[1]QT chi (Bieu 62)'!$G$92/1000000</f>
        <v>32602.588412</v>
      </c>
      <c r="E76" s="172"/>
    </row>
    <row r="77" spans="1:5" ht="25.5" customHeight="1">
      <c r="A77" s="176" t="s">
        <v>246</v>
      </c>
      <c r="B77" s="177" t="s">
        <v>245</v>
      </c>
      <c r="C77" s="178"/>
      <c r="D77" s="179">
        <f>'[1]QT chi (Bieu 62)'!$G$90/1000000</f>
        <v>150.124042</v>
      </c>
      <c r="E77" s="172"/>
    </row>
    <row r="78" spans="1:5" ht="23.25" customHeight="1">
      <c r="A78" s="180" t="s">
        <v>376</v>
      </c>
      <c r="B78" s="181" t="s">
        <v>348</v>
      </c>
      <c r="C78" s="180"/>
      <c r="D78" s="182"/>
      <c r="E78" s="172"/>
    </row>
  </sheetData>
  <sheetProtection/>
  <mergeCells count="6">
    <mergeCell ref="C6:E6"/>
    <mergeCell ref="A1:B1"/>
    <mergeCell ref="A2:B2"/>
    <mergeCell ref="A4:E4"/>
    <mergeCell ref="A5:E5"/>
    <mergeCell ref="C1:E1"/>
  </mergeCells>
  <printOptions/>
  <pageMargins left="0.7" right="0.28" top="0.44" bottom="0.42" header="0.4" footer="0.4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H16" sqref="H16"/>
    </sheetView>
  </sheetViews>
  <sheetFormatPr defaultColWidth="9.33203125" defaultRowHeight="12.75"/>
  <cols>
    <col min="1" max="1" width="6" style="10" customWidth="1"/>
    <col min="2" max="2" width="38.16015625" style="10" customWidth="1"/>
    <col min="3" max="3" width="14.16015625" style="10" customWidth="1"/>
    <col min="4" max="4" width="15.5" style="10" customWidth="1"/>
    <col min="5" max="5" width="13.66015625" style="10" customWidth="1"/>
    <col min="6" max="6" width="11.66015625" style="10" customWidth="1"/>
    <col min="7" max="7" width="13.16015625" style="10" customWidth="1"/>
    <col min="8" max="8" width="11.83203125" style="10" customWidth="1"/>
    <col min="9" max="10" width="12.66015625" style="10" customWidth="1"/>
    <col min="11" max="11" width="9.66015625" style="10" customWidth="1"/>
    <col min="12" max="12" width="11.33203125" style="10" customWidth="1"/>
    <col min="13" max="13" width="10.66015625" style="10" customWidth="1"/>
    <col min="14" max="15" width="9.16015625" style="10" customWidth="1"/>
    <col min="16" max="16" width="10.33203125" style="10" customWidth="1"/>
    <col min="17" max="17" width="8.5" style="10" customWidth="1"/>
    <col min="18" max="19" width="9.33203125" style="10" customWidth="1"/>
    <col min="20" max="20" width="22.33203125" style="10" customWidth="1"/>
    <col min="21" max="16384" width="9.33203125" style="10" customWidth="1"/>
  </cols>
  <sheetData>
    <row r="1" spans="1:17" ht="27" customHeight="1">
      <c r="A1" s="140" t="s">
        <v>100</v>
      </c>
      <c r="B1" s="140"/>
      <c r="C1" s="22"/>
      <c r="D1" s="15"/>
      <c r="E1" s="15"/>
      <c r="N1" s="153" t="s">
        <v>78</v>
      </c>
      <c r="O1" s="153"/>
      <c r="P1" s="153"/>
      <c r="Q1" s="191"/>
    </row>
    <row r="2" spans="1:17" ht="17.25" customHeight="1">
      <c r="A2" s="140" t="s">
        <v>99</v>
      </c>
      <c r="B2" s="140"/>
      <c r="C2" s="22"/>
      <c r="D2" s="15"/>
      <c r="E2" s="15"/>
      <c r="O2" s="14"/>
      <c r="P2" s="14"/>
      <c r="Q2" s="14"/>
    </row>
    <row r="3" spans="1:3" ht="16.5">
      <c r="A3" s="5"/>
      <c r="B3" s="1"/>
      <c r="C3" s="1"/>
    </row>
    <row r="4" spans="1:17" ht="24" customHeight="1">
      <c r="A4" s="139" t="s">
        <v>413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ht="22.5" customHeight="1">
      <c r="A5" s="152" t="s">
        <v>414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16" ht="30.75" customHeight="1">
      <c r="A6" s="11"/>
      <c r="L6" s="143" t="s">
        <v>2</v>
      </c>
      <c r="M6" s="143"/>
      <c r="N6" s="143"/>
      <c r="O6" s="143"/>
      <c r="P6" s="143"/>
    </row>
    <row r="7" spans="1:16" ht="24" customHeight="1">
      <c r="A7" s="150" t="s">
        <v>3</v>
      </c>
      <c r="B7" s="150" t="s">
        <v>68</v>
      </c>
      <c r="C7" s="150" t="s">
        <v>69</v>
      </c>
      <c r="D7" s="150"/>
      <c r="E7" s="150"/>
      <c r="F7" s="150"/>
      <c r="G7" s="150" t="s">
        <v>70</v>
      </c>
      <c r="H7" s="150"/>
      <c r="I7" s="150"/>
      <c r="J7" s="150"/>
      <c r="K7" s="150"/>
      <c r="L7" s="150"/>
      <c r="M7" s="150"/>
      <c r="N7" s="150" t="s">
        <v>71</v>
      </c>
      <c r="O7" s="150"/>
      <c r="P7" s="150"/>
    </row>
    <row r="8" spans="1:16" ht="27.75" customHeight="1">
      <c r="A8" s="150"/>
      <c r="B8" s="150"/>
      <c r="C8" s="150" t="s">
        <v>72</v>
      </c>
      <c r="D8" s="150" t="s">
        <v>101</v>
      </c>
      <c r="E8" s="150" t="s">
        <v>103</v>
      </c>
      <c r="F8" s="150" t="s">
        <v>248</v>
      </c>
      <c r="G8" s="150" t="s">
        <v>72</v>
      </c>
      <c r="H8" s="150" t="s">
        <v>101</v>
      </c>
      <c r="I8" s="150" t="s">
        <v>103</v>
      </c>
      <c r="J8" s="150" t="s">
        <v>74</v>
      </c>
      <c r="K8" s="150"/>
      <c r="L8" s="150"/>
      <c r="M8" s="150" t="s">
        <v>249</v>
      </c>
      <c r="N8" s="150" t="s">
        <v>72</v>
      </c>
      <c r="O8" s="151" t="s">
        <v>101</v>
      </c>
      <c r="P8" s="151" t="s">
        <v>103</v>
      </c>
    </row>
    <row r="9" spans="1:16" ht="75.75" customHeight="1">
      <c r="A9" s="150"/>
      <c r="B9" s="150"/>
      <c r="C9" s="150"/>
      <c r="D9" s="150"/>
      <c r="E9" s="150"/>
      <c r="F9" s="150"/>
      <c r="G9" s="150"/>
      <c r="H9" s="150"/>
      <c r="I9" s="150"/>
      <c r="J9" s="13" t="s">
        <v>81</v>
      </c>
      <c r="K9" s="13" t="s">
        <v>102</v>
      </c>
      <c r="L9" s="13" t="s">
        <v>17</v>
      </c>
      <c r="M9" s="150"/>
      <c r="N9" s="150"/>
      <c r="O9" s="151"/>
      <c r="P9" s="151"/>
    </row>
    <row r="10" spans="1:16" ht="20.25" customHeight="1">
      <c r="A10" s="4" t="s">
        <v>8</v>
      </c>
      <c r="B10" s="4" t="s">
        <v>9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 t="s">
        <v>281</v>
      </c>
      <c r="O10" s="4" t="s">
        <v>282</v>
      </c>
      <c r="P10" s="4" t="s">
        <v>283</v>
      </c>
    </row>
    <row r="11" spans="1:19" ht="24" customHeight="1">
      <c r="A11" s="7"/>
      <c r="B11" s="62" t="s">
        <v>72</v>
      </c>
      <c r="C11" s="32">
        <f>C12+C46+C47+C48+C49+C50+C51</f>
        <v>191095</v>
      </c>
      <c r="D11" s="32">
        <f aca="true" t="shared" si="0" ref="D11:M11">D12+D46+D47+D48+D49+D50+D51</f>
        <v>50551</v>
      </c>
      <c r="E11" s="32">
        <f t="shared" si="0"/>
        <v>137415</v>
      </c>
      <c r="F11" s="32">
        <f t="shared" si="0"/>
        <v>3129</v>
      </c>
      <c r="G11" s="32">
        <f t="shared" si="0"/>
        <v>187412.6</v>
      </c>
      <c r="H11" s="32">
        <f>H12+H46+H47+H48+H49+H50+H51</f>
        <v>42281</v>
      </c>
      <c r="I11" s="32">
        <f t="shared" si="0"/>
        <v>136702</v>
      </c>
      <c r="J11" s="32">
        <f t="shared" si="0"/>
        <v>3105</v>
      </c>
      <c r="K11" s="32">
        <f t="shared" si="0"/>
        <v>315</v>
      </c>
      <c r="L11" s="32">
        <f t="shared" si="0"/>
        <v>2790</v>
      </c>
      <c r="M11" s="32">
        <f t="shared" si="0"/>
        <v>5324.6</v>
      </c>
      <c r="N11" s="63">
        <f>G11/C11</f>
        <v>0.9807300034014496</v>
      </c>
      <c r="O11" s="63"/>
      <c r="P11" s="63">
        <f>I11/E11</f>
        <v>0.9948113379179857</v>
      </c>
      <c r="R11" s="40">
        <f>G11-M11</f>
        <v>182088</v>
      </c>
      <c r="S11" s="40">
        <f>K11+H11</f>
        <v>42596</v>
      </c>
    </row>
    <row r="12" spans="1:19" ht="24" customHeight="1">
      <c r="A12" s="7" t="s">
        <v>32</v>
      </c>
      <c r="B12" s="62" t="s">
        <v>76</v>
      </c>
      <c r="C12" s="32">
        <f>SUM(C13:C45)</f>
        <v>191095</v>
      </c>
      <c r="D12" s="32">
        <f aca="true" t="shared" si="1" ref="D12:M12">SUM(D13:D45)</f>
        <v>50551</v>
      </c>
      <c r="E12" s="32">
        <f t="shared" si="1"/>
        <v>137415</v>
      </c>
      <c r="F12" s="32">
        <f t="shared" si="1"/>
        <v>3129</v>
      </c>
      <c r="G12" s="32">
        <f>SUM(G13:G45)</f>
        <v>187412.6</v>
      </c>
      <c r="H12" s="32">
        <f>SUM(H13:H45)</f>
        <v>42281</v>
      </c>
      <c r="I12" s="32">
        <f>SUM(I13:I45)</f>
        <v>136702</v>
      </c>
      <c r="J12" s="113">
        <f>SUM(J13:J45)</f>
        <v>3105</v>
      </c>
      <c r="K12" s="113">
        <f t="shared" si="1"/>
        <v>315</v>
      </c>
      <c r="L12" s="113">
        <f t="shared" si="1"/>
        <v>2790</v>
      </c>
      <c r="M12" s="32">
        <f t="shared" si="1"/>
        <v>5324.6</v>
      </c>
      <c r="N12" s="63">
        <f aca="true" t="shared" si="2" ref="N12:P35">G12/C12</f>
        <v>0.9807300034014496</v>
      </c>
      <c r="O12" s="63"/>
      <c r="P12" s="63">
        <f t="shared" si="2"/>
        <v>0.9948113379179857</v>
      </c>
      <c r="R12" s="40">
        <f>G12-M12</f>
        <v>182088</v>
      </c>
      <c r="S12" s="40">
        <f>I12+L12</f>
        <v>139492</v>
      </c>
    </row>
    <row r="13" spans="1:19" ht="21.75" customHeight="1">
      <c r="A13" s="60">
        <v>1</v>
      </c>
      <c r="B13" s="114" t="s">
        <v>396</v>
      </c>
      <c r="C13" s="31">
        <f>SUM(D13:F13)</f>
        <v>10368</v>
      </c>
      <c r="D13" s="31">
        <v>331</v>
      </c>
      <c r="E13" s="31">
        <v>10037</v>
      </c>
      <c r="F13" s="31"/>
      <c r="G13" s="31">
        <f>H13+I13+J13+M13</f>
        <v>10035</v>
      </c>
      <c r="H13" s="31">
        <v>326</v>
      </c>
      <c r="I13" s="31">
        <f>9657+52</f>
        <v>9709</v>
      </c>
      <c r="J13" s="31">
        <v>0</v>
      </c>
      <c r="K13" s="31">
        <v>0</v>
      </c>
      <c r="L13" s="31">
        <v>0</v>
      </c>
      <c r="M13" s="31">
        <v>0</v>
      </c>
      <c r="N13" s="34">
        <f t="shared" si="2"/>
        <v>0.9678819444444444</v>
      </c>
      <c r="O13" s="34"/>
      <c r="P13" s="34"/>
      <c r="S13" s="40"/>
    </row>
    <row r="14" spans="1:19" ht="21.75" customHeight="1">
      <c r="A14" s="60">
        <v>2</v>
      </c>
      <c r="B14" s="116" t="s">
        <v>247</v>
      </c>
      <c r="C14" s="31">
        <f>SUM(D14:F14)</f>
        <v>105</v>
      </c>
      <c r="D14" s="115">
        <v>0</v>
      </c>
      <c r="E14" s="31"/>
      <c r="F14" s="31">
        <v>105</v>
      </c>
      <c r="G14" s="31">
        <f aca="true" t="shared" si="3" ref="G14:G44">H14+I14+J14+M14</f>
        <v>6060.6</v>
      </c>
      <c r="H14" s="31">
        <v>0</v>
      </c>
      <c r="I14" s="31">
        <f>6054-98</f>
        <v>5956</v>
      </c>
      <c r="J14" s="31">
        <f>K14+L14</f>
        <v>98</v>
      </c>
      <c r="K14" s="31">
        <v>0</v>
      </c>
      <c r="L14" s="31">
        <v>98</v>
      </c>
      <c r="M14" s="117">
        <v>6.6</v>
      </c>
      <c r="N14" s="34"/>
      <c r="O14" s="34"/>
      <c r="P14" s="34"/>
      <c r="R14" s="40">
        <f>C14-G14</f>
        <v>-5955.6</v>
      </c>
      <c r="S14" s="10">
        <v>9980183924</v>
      </c>
    </row>
    <row r="15" spans="1:19" ht="21.75" customHeight="1">
      <c r="A15" s="60">
        <v>3</v>
      </c>
      <c r="B15" s="116" t="s">
        <v>250</v>
      </c>
      <c r="C15" s="31">
        <f aca="true" t="shared" si="4" ref="C15:C44">SUM(D15:F15)</f>
        <v>454</v>
      </c>
      <c r="D15" s="115">
        <v>0</v>
      </c>
      <c r="E15" s="31">
        <v>454</v>
      </c>
      <c r="F15" s="115">
        <v>0</v>
      </c>
      <c r="G15" s="31">
        <f t="shared" si="3"/>
        <v>454</v>
      </c>
      <c r="H15" s="31">
        <v>0</v>
      </c>
      <c r="I15" s="31">
        <v>454</v>
      </c>
      <c r="J15" s="31">
        <f aca="true" t="shared" si="5" ref="J15:J45">K15+L15</f>
        <v>0</v>
      </c>
      <c r="K15" s="31">
        <v>0</v>
      </c>
      <c r="L15" s="31">
        <v>0</v>
      </c>
      <c r="M15" s="31">
        <v>0</v>
      </c>
      <c r="N15" s="34">
        <f>G15/C15</f>
        <v>1</v>
      </c>
      <c r="O15" s="34"/>
      <c r="P15" s="34">
        <f t="shared" si="2"/>
        <v>1</v>
      </c>
      <c r="S15" s="40">
        <f>S14-M11</f>
        <v>9980178599.4</v>
      </c>
    </row>
    <row r="16" spans="1:19" ht="21.75" customHeight="1">
      <c r="A16" s="60">
        <v>4</v>
      </c>
      <c r="B16" s="116" t="s">
        <v>251</v>
      </c>
      <c r="C16" s="31">
        <f t="shared" si="4"/>
        <v>1469</v>
      </c>
      <c r="D16" s="115">
        <v>0</v>
      </c>
      <c r="E16" s="31">
        <v>1469</v>
      </c>
      <c r="F16" s="115">
        <v>0</v>
      </c>
      <c r="G16" s="31">
        <f t="shared" si="3"/>
        <v>1125</v>
      </c>
      <c r="H16" s="31">
        <v>0</v>
      </c>
      <c r="I16" s="31">
        <v>1125</v>
      </c>
      <c r="J16" s="31">
        <f t="shared" si="5"/>
        <v>0</v>
      </c>
      <c r="K16" s="31">
        <v>0</v>
      </c>
      <c r="L16" s="31">
        <v>0</v>
      </c>
      <c r="M16" s="31">
        <v>0</v>
      </c>
      <c r="N16" s="34">
        <f t="shared" si="2"/>
        <v>0.7658270932607216</v>
      </c>
      <c r="O16" s="34"/>
      <c r="P16" s="34">
        <f t="shared" si="2"/>
        <v>0.7658270932607216</v>
      </c>
      <c r="S16" s="40" t="s">
        <v>278</v>
      </c>
    </row>
    <row r="17" spans="1:16" ht="21.75" customHeight="1">
      <c r="A17" s="60">
        <v>5</v>
      </c>
      <c r="B17" s="116" t="s">
        <v>252</v>
      </c>
      <c r="C17" s="31">
        <f t="shared" si="4"/>
        <v>3359</v>
      </c>
      <c r="D17" s="31">
        <v>0</v>
      </c>
      <c r="E17" s="31">
        <v>3359</v>
      </c>
      <c r="F17" s="115">
        <v>0</v>
      </c>
      <c r="G17" s="31">
        <f t="shared" si="3"/>
        <v>2966</v>
      </c>
      <c r="H17" s="31">
        <v>0</v>
      </c>
      <c r="I17" s="31">
        <v>2962</v>
      </c>
      <c r="J17" s="31">
        <f t="shared" si="5"/>
        <v>0</v>
      </c>
      <c r="K17" s="31">
        <v>0</v>
      </c>
      <c r="L17" s="31">
        <v>0</v>
      </c>
      <c r="M17" s="31">
        <v>4</v>
      </c>
      <c r="N17" s="34">
        <f t="shared" si="2"/>
        <v>0.8830008931229533</v>
      </c>
      <c r="O17" s="34"/>
      <c r="P17" s="34">
        <f t="shared" si="2"/>
        <v>0.8818100625186067</v>
      </c>
    </row>
    <row r="18" spans="1:19" ht="21.75" customHeight="1">
      <c r="A18" s="60">
        <v>6</v>
      </c>
      <c r="B18" s="116" t="s">
        <v>253</v>
      </c>
      <c r="C18" s="31">
        <f>SUM(D18:F18)</f>
        <v>97959</v>
      </c>
      <c r="D18" s="31">
        <v>74</v>
      </c>
      <c r="E18" s="31">
        <f>97959-74</f>
        <v>97885</v>
      </c>
      <c r="F18" s="115">
        <v>0</v>
      </c>
      <c r="G18" s="31">
        <f>H18+I18+J18+M18</f>
        <v>97895</v>
      </c>
      <c r="H18" s="118">
        <v>72</v>
      </c>
      <c r="I18" s="31">
        <f>92541</f>
        <v>92541</v>
      </c>
      <c r="J18" s="31">
        <f t="shared" si="5"/>
        <v>0</v>
      </c>
      <c r="K18" s="31">
        <v>0</v>
      </c>
      <c r="L18" s="31">
        <v>0</v>
      </c>
      <c r="M18" s="31">
        <f>5189+14+38+41</f>
        <v>5282</v>
      </c>
      <c r="N18" s="34">
        <f t="shared" si="2"/>
        <v>0.9993466654416644</v>
      </c>
      <c r="O18" s="34"/>
      <c r="P18" s="34">
        <f t="shared" si="2"/>
        <v>0.9454053225724064</v>
      </c>
      <c r="R18" s="10">
        <v>92627</v>
      </c>
      <c r="S18" s="40">
        <v>2548999084</v>
      </c>
    </row>
    <row r="19" spans="1:18" ht="21.75" customHeight="1">
      <c r="A19" s="60">
        <v>7</v>
      </c>
      <c r="B19" s="116" t="s">
        <v>254</v>
      </c>
      <c r="C19" s="31">
        <f t="shared" si="4"/>
        <v>11608</v>
      </c>
      <c r="D19" s="115">
        <v>0</v>
      </c>
      <c r="E19" s="31">
        <f>11608-708</f>
        <v>10900</v>
      </c>
      <c r="F19" s="31">
        <v>708</v>
      </c>
      <c r="G19" s="31">
        <f t="shared" si="3"/>
        <v>11465</v>
      </c>
      <c r="H19" s="115">
        <v>0</v>
      </c>
      <c r="I19" s="31">
        <v>10773</v>
      </c>
      <c r="J19" s="31">
        <v>692</v>
      </c>
      <c r="K19" s="31">
        <v>0</v>
      </c>
      <c r="L19" s="31">
        <v>692</v>
      </c>
      <c r="M19" s="31"/>
      <c r="N19" s="34">
        <f t="shared" si="2"/>
        <v>0.9876809097174363</v>
      </c>
      <c r="O19" s="34"/>
      <c r="P19" s="34">
        <f t="shared" si="2"/>
        <v>0.988348623853211</v>
      </c>
      <c r="R19" s="40">
        <f>R18-I18</f>
        <v>86</v>
      </c>
    </row>
    <row r="20" spans="1:16" ht="21.75" customHeight="1">
      <c r="A20" s="60">
        <v>8</v>
      </c>
      <c r="B20" s="116" t="s">
        <v>255</v>
      </c>
      <c r="C20" s="31">
        <f t="shared" si="4"/>
        <v>383</v>
      </c>
      <c r="D20" s="31">
        <v>0</v>
      </c>
      <c r="E20" s="31">
        <v>383</v>
      </c>
      <c r="F20" s="115">
        <v>0</v>
      </c>
      <c r="G20" s="31">
        <f t="shared" si="3"/>
        <v>383</v>
      </c>
      <c r="H20" s="31">
        <v>0</v>
      </c>
      <c r="I20" s="31">
        <v>382</v>
      </c>
      <c r="J20" s="31">
        <f t="shared" si="5"/>
        <v>0</v>
      </c>
      <c r="K20" s="31">
        <v>0</v>
      </c>
      <c r="L20" s="31">
        <v>0</v>
      </c>
      <c r="M20" s="31">
        <v>1</v>
      </c>
      <c r="N20" s="34">
        <f t="shared" si="2"/>
        <v>1</v>
      </c>
      <c r="O20" s="34"/>
      <c r="P20" s="34">
        <f t="shared" si="2"/>
        <v>0.9973890339425587</v>
      </c>
    </row>
    <row r="21" spans="1:16" ht="21.75" customHeight="1">
      <c r="A21" s="60">
        <v>9</v>
      </c>
      <c r="B21" s="116" t="s">
        <v>256</v>
      </c>
      <c r="C21" s="31">
        <f>SUM(D21:F21)</f>
        <v>3637</v>
      </c>
      <c r="D21" s="31">
        <v>0</v>
      </c>
      <c r="E21" s="31">
        <v>1637</v>
      </c>
      <c r="F21" s="31">
        <v>2000</v>
      </c>
      <c r="G21" s="31">
        <f>H21+I21+J21+M21</f>
        <v>3583</v>
      </c>
      <c r="H21" s="31">
        <v>0</v>
      </c>
      <c r="I21" s="31">
        <v>1580</v>
      </c>
      <c r="J21" s="119">
        <f t="shared" si="5"/>
        <v>2000</v>
      </c>
      <c r="K21" s="119">
        <v>0</v>
      </c>
      <c r="L21" s="119">
        <v>2000</v>
      </c>
      <c r="M21" s="31">
        <v>3</v>
      </c>
      <c r="N21" s="34">
        <f t="shared" si="2"/>
        <v>0.9851525982952983</v>
      </c>
      <c r="O21" s="34"/>
      <c r="P21" s="34">
        <f t="shared" si="2"/>
        <v>0.9651802076970067</v>
      </c>
    </row>
    <row r="22" spans="1:16" ht="21.75" customHeight="1">
      <c r="A22" s="60">
        <v>10</v>
      </c>
      <c r="B22" s="116" t="s">
        <v>257</v>
      </c>
      <c r="C22" s="31">
        <f t="shared" si="4"/>
        <v>1244</v>
      </c>
      <c r="D22" s="31">
        <v>0</v>
      </c>
      <c r="E22" s="31">
        <v>1244</v>
      </c>
      <c r="F22" s="115">
        <v>0</v>
      </c>
      <c r="G22" s="31">
        <f t="shared" si="3"/>
        <v>1244</v>
      </c>
      <c r="H22" s="31">
        <v>0</v>
      </c>
      <c r="I22" s="31">
        <v>1226</v>
      </c>
      <c r="J22" s="31">
        <f t="shared" si="5"/>
        <v>0</v>
      </c>
      <c r="K22" s="31">
        <v>0</v>
      </c>
      <c r="L22" s="31">
        <v>0</v>
      </c>
      <c r="M22" s="31">
        <v>18</v>
      </c>
      <c r="N22" s="34">
        <f t="shared" si="2"/>
        <v>1</v>
      </c>
      <c r="O22" s="34"/>
      <c r="P22" s="34">
        <f t="shared" si="2"/>
        <v>0.9855305466237942</v>
      </c>
    </row>
    <row r="23" spans="1:16" ht="21.75" customHeight="1">
      <c r="A23" s="60">
        <v>11</v>
      </c>
      <c r="B23" s="116" t="s">
        <v>258</v>
      </c>
      <c r="C23" s="31">
        <f t="shared" si="4"/>
        <v>815</v>
      </c>
      <c r="D23" s="31">
        <v>0</v>
      </c>
      <c r="E23" s="31">
        <v>815</v>
      </c>
      <c r="F23" s="31">
        <v>0</v>
      </c>
      <c r="G23" s="31">
        <f t="shared" si="3"/>
        <v>806</v>
      </c>
      <c r="H23" s="31">
        <v>0</v>
      </c>
      <c r="I23" s="31">
        <v>804</v>
      </c>
      <c r="J23" s="31">
        <f t="shared" si="5"/>
        <v>0</v>
      </c>
      <c r="K23" s="31">
        <v>0</v>
      </c>
      <c r="L23" s="31">
        <v>0</v>
      </c>
      <c r="M23" s="31">
        <v>2</v>
      </c>
      <c r="N23" s="34">
        <f t="shared" si="2"/>
        <v>0.9889570552147239</v>
      </c>
      <c r="O23" s="34"/>
      <c r="P23" s="34">
        <f t="shared" si="2"/>
        <v>0.9865030674846625</v>
      </c>
    </row>
    <row r="24" spans="1:16" ht="21.75" customHeight="1">
      <c r="A24" s="60">
        <v>14</v>
      </c>
      <c r="B24" s="116" t="s">
        <v>259</v>
      </c>
      <c r="C24" s="31">
        <f t="shared" si="4"/>
        <v>646</v>
      </c>
      <c r="D24" s="31">
        <v>0</v>
      </c>
      <c r="E24" s="31">
        <v>646</v>
      </c>
      <c r="F24" s="31">
        <v>0</v>
      </c>
      <c r="G24" s="31">
        <f t="shared" si="3"/>
        <v>646</v>
      </c>
      <c r="H24" s="31">
        <v>0</v>
      </c>
      <c r="I24" s="31">
        <v>646</v>
      </c>
      <c r="J24" s="31">
        <f t="shared" si="5"/>
        <v>0</v>
      </c>
      <c r="K24" s="31">
        <v>0</v>
      </c>
      <c r="L24" s="31">
        <v>0</v>
      </c>
      <c r="M24" s="31">
        <v>0</v>
      </c>
      <c r="N24" s="34">
        <f t="shared" si="2"/>
        <v>1</v>
      </c>
      <c r="O24" s="34"/>
      <c r="P24" s="34">
        <f t="shared" si="2"/>
        <v>1</v>
      </c>
    </row>
    <row r="25" spans="1:16" ht="21.75" customHeight="1">
      <c r="A25" s="60">
        <v>15</v>
      </c>
      <c r="B25" s="116" t="s">
        <v>260</v>
      </c>
      <c r="C25" s="31">
        <f t="shared" si="4"/>
        <v>475</v>
      </c>
      <c r="D25" s="31">
        <v>0</v>
      </c>
      <c r="E25" s="31">
        <v>475</v>
      </c>
      <c r="F25" s="31">
        <v>0</v>
      </c>
      <c r="G25" s="31">
        <f t="shared" si="3"/>
        <v>475</v>
      </c>
      <c r="H25" s="31">
        <v>0</v>
      </c>
      <c r="I25" s="31">
        <v>475</v>
      </c>
      <c r="J25" s="31">
        <f t="shared" si="5"/>
        <v>0</v>
      </c>
      <c r="K25" s="31">
        <v>0</v>
      </c>
      <c r="L25" s="31">
        <v>0</v>
      </c>
      <c r="M25" s="31">
        <v>0</v>
      </c>
      <c r="N25" s="34">
        <f t="shared" si="2"/>
        <v>1</v>
      </c>
      <c r="O25" s="34"/>
      <c r="P25" s="34">
        <f t="shared" si="2"/>
        <v>1</v>
      </c>
    </row>
    <row r="26" spans="1:16" ht="21.75" customHeight="1">
      <c r="A26" s="60">
        <v>16</v>
      </c>
      <c r="B26" s="116" t="s">
        <v>261</v>
      </c>
      <c r="C26" s="31">
        <f t="shared" si="4"/>
        <v>506</v>
      </c>
      <c r="D26" s="31">
        <v>0</v>
      </c>
      <c r="E26" s="31">
        <v>506</v>
      </c>
      <c r="F26" s="31">
        <v>0</v>
      </c>
      <c r="G26" s="31">
        <f t="shared" si="3"/>
        <v>501</v>
      </c>
      <c r="H26" s="31">
        <v>0</v>
      </c>
      <c r="I26" s="31">
        <v>501</v>
      </c>
      <c r="J26" s="31">
        <f t="shared" si="5"/>
        <v>0</v>
      </c>
      <c r="K26" s="31">
        <v>0</v>
      </c>
      <c r="L26" s="31">
        <v>0</v>
      </c>
      <c r="M26" s="31">
        <v>0</v>
      </c>
      <c r="N26" s="34">
        <f t="shared" si="2"/>
        <v>0.9901185770750988</v>
      </c>
      <c r="O26" s="34"/>
      <c r="P26" s="34">
        <f t="shared" si="2"/>
        <v>0.9901185770750988</v>
      </c>
    </row>
    <row r="27" spans="1:16" ht="21.75" customHeight="1">
      <c r="A27" s="60">
        <v>17</v>
      </c>
      <c r="B27" s="116" t="s">
        <v>262</v>
      </c>
      <c r="C27" s="31">
        <f t="shared" si="4"/>
        <v>587</v>
      </c>
      <c r="D27" s="31">
        <v>0</v>
      </c>
      <c r="E27" s="31">
        <v>587</v>
      </c>
      <c r="F27" s="31">
        <v>0</v>
      </c>
      <c r="G27" s="31">
        <f t="shared" si="3"/>
        <v>584</v>
      </c>
      <c r="H27" s="31">
        <v>0</v>
      </c>
      <c r="I27" s="31">
        <v>581</v>
      </c>
      <c r="J27" s="31">
        <f t="shared" si="5"/>
        <v>0</v>
      </c>
      <c r="K27" s="31">
        <v>0</v>
      </c>
      <c r="L27" s="31">
        <v>0</v>
      </c>
      <c r="M27" s="31">
        <v>3</v>
      </c>
      <c r="N27" s="34">
        <f t="shared" si="2"/>
        <v>0.9948892674616695</v>
      </c>
      <c r="O27" s="34"/>
      <c r="P27" s="34">
        <f t="shared" si="2"/>
        <v>0.989778534923339</v>
      </c>
    </row>
    <row r="28" spans="1:16" ht="21.75" customHeight="1">
      <c r="A28" s="60">
        <v>18</v>
      </c>
      <c r="B28" s="116" t="s">
        <v>263</v>
      </c>
      <c r="C28" s="31">
        <f t="shared" si="4"/>
        <v>295</v>
      </c>
      <c r="D28" s="31">
        <v>0</v>
      </c>
      <c r="E28" s="31">
        <v>295</v>
      </c>
      <c r="F28" s="31">
        <v>0</v>
      </c>
      <c r="G28" s="31">
        <f t="shared" si="3"/>
        <v>293</v>
      </c>
      <c r="H28" s="31">
        <v>0</v>
      </c>
      <c r="I28" s="31">
        <v>292</v>
      </c>
      <c r="J28" s="31">
        <f t="shared" si="5"/>
        <v>0</v>
      </c>
      <c r="K28" s="31">
        <v>0</v>
      </c>
      <c r="L28" s="31">
        <v>0</v>
      </c>
      <c r="M28" s="31">
        <v>1</v>
      </c>
      <c r="N28" s="34">
        <f t="shared" si="2"/>
        <v>0.9932203389830508</v>
      </c>
      <c r="O28" s="34"/>
      <c r="P28" s="34">
        <f t="shared" si="2"/>
        <v>0.9898305084745763</v>
      </c>
    </row>
    <row r="29" spans="1:16" ht="21.75" customHeight="1">
      <c r="A29" s="60">
        <v>19</v>
      </c>
      <c r="B29" s="116" t="s">
        <v>264</v>
      </c>
      <c r="C29" s="31">
        <f t="shared" si="4"/>
        <v>348</v>
      </c>
      <c r="D29" s="31">
        <v>0</v>
      </c>
      <c r="E29" s="31">
        <v>348</v>
      </c>
      <c r="F29" s="31">
        <v>0</v>
      </c>
      <c r="G29" s="31">
        <f t="shared" si="3"/>
        <v>348</v>
      </c>
      <c r="H29" s="31">
        <v>0</v>
      </c>
      <c r="I29" s="31">
        <v>346</v>
      </c>
      <c r="J29" s="31">
        <f t="shared" si="5"/>
        <v>0</v>
      </c>
      <c r="K29" s="31">
        <v>0</v>
      </c>
      <c r="L29" s="31">
        <v>0</v>
      </c>
      <c r="M29" s="31">
        <v>2</v>
      </c>
      <c r="N29" s="34">
        <f t="shared" si="2"/>
        <v>1</v>
      </c>
      <c r="O29" s="34"/>
      <c r="P29" s="34">
        <f t="shared" si="2"/>
        <v>0.9942528735632183</v>
      </c>
    </row>
    <row r="30" spans="1:16" ht="21.75" customHeight="1">
      <c r="A30" s="60">
        <v>20</v>
      </c>
      <c r="B30" s="116" t="s">
        <v>265</v>
      </c>
      <c r="C30" s="31">
        <f t="shared" si="4"/>
        <v>76</v>
      </c>
      <c r="D30" s="31">
        <v>0</v>
      </c>
      <c r="E30" s="31">
        <v>76</v>
      </c>
      <c r="F30" s="31">
        <v>0</v>
      </c>
      <c r="G30" s="31">
        <f t="shared" si="3"/>
        <v>76</v>
      </c>
      <c r="H30" s="31">
        <v>0</v>
      </c>
      <c r="I30" s="31">
        <v>76</v>
      </c>
      <c r="J30" s="31">
        <f t="shared" si="5"/>
        <v>0</v>
      </c>
      <c r="K30" s="31">
        <v>0</v>
      </c>
      <c r="L30" s="31">
        <v>0</v>
      </c>
      <c r="M30" s="31">
        <v>0</v>
      </c>
      <c r="N30" s="34">
        <f t="shared" si="2"/>
        <v>1</v>
      </c>
      <c r="O30" s="34"/>
      <c r="P30" s="34">
        <f t="shared" si="2"/>
        <v>1</v>
      </c>
    </row>
    <row r="31" spans="1:16" ht="21.75" customHeight="1">
      <c r="A31" s="60">
        <v>21</v>
      </c>
      <c r="B31" s="116" t="s">
        <v>266</v>
      </c>
      <c r="C31" s="31">
        <f t="shared" si="4"/>
        <v>257</v>
      </c>
      <c r="D31" s="31">
        <v>0</v>
      </c>
      <c r="E31" s="31">
        <v>257</v>
      </c>
      <c r="F31" s="31">
        <v>0</v>
      </c>
      <c r="G31" s="31">
        <f t="shared" si="3"/>
        <v>254</v>
      </c>
      <c r="H31" s="31">
        <v>0</v>
      </c>
      <c r="I31" s="31">
        <v>254</v>
      </c>
      <c r="J31" s="31">
        <f t="shared" si="5"/>
        <v>0</v>
      </c>
      <c r="K31" s="31">
        <v>0</v>
      </c>
      <c r="L31" s="31">
        <v>0</v>
      </c>
      <c r="M31" s="31">
        <v>0</v>
      </c>
      <c r="N31" s="34">
        <f t="shared" si="2"/>
        <v>0.9883268482490273</v>
      </c>
      <c r="O31" s="34"/>
      <c r="P31" s="34">
        <f t="shared" si="2"/>
        <v>0.9883268482490273</v>
      </c>
    </row>
    <row r="32" spans="1:16" ht="21.75" customHeight="1">
      <c r="A32" s="60">
        <v>22</v>
      </c>
      <c r="B32" s="116" t="s">
        <v>267</v>
      </c>
      <c r="C32" s="31">
        <f t="shared" si="4"/>
        <v>8</v>
      </c>
      <c r="D32" s="31">
        <v>0</v>
      </c>
      <c r="E32" s="31">
        <v>8</v>
      </c>
      <c r="F32" s="31">
        <v>0</v>
      </c>
      <c r="G32" s="31">
        <f t="shared" si="3"/>
        <v>8</v>
      </c>
      <c r="H32" s="31">
        <v>0</v>
      </c>
      <c r="I32" s="31">
        <v>8</v>
      </c>
      <c r="J32" s="31">
        <f t="shared" si="5"/>
        <v>0</v>
      </c>
      <c r="K32" s="31">
        <v>0</v>
      </c>
      <c r="L32" s="31">
        <v>0</v>
      </c>
      <c r="M32" s="31">
        <v>0</v>
      </c>
      <c r="N32" s="34">
        <f t="shared" si="2"/>
        <v>1</v>
      </c>
      <c r="O32" s="34"/>
      <c r="P32" s="34">
        <f t="shared" si="2"/>
        <v>1</v>
      </c>
    </row>
    <row r="33" spans="1:16" ht="21.75" customHeight="1">
      <c r="A33" s="60">
        <v>23</v>
      </c>
      <c r="B33" s="116" t="s">
        <v>268</v>
      </c>
      <c r="C33" s="31">
        <f t="shared" si="4"/>
        <v>78</v>
      </c>
      <c r="D33" s="31">
        <v>0</v>
      </c>
      <c r="E33" s="31">
        <v>78</v>
      </c>
      <c r="F33" s="31">
        <v>0</v>
      </c>
      <c r="G33" s="31">
        <f t="shared" si="3"/>
        <v>78</v>
      </c>
      <c r="H33" s="31">
        <v>0</v>
      </c>
      <c r="I33" s="31">
        <v>78</v>
      </c>
      <c r="J33" s="31">
        <f t="shared" si="5"/>
        <v>0</v>
      </c>
      <c r="K33" s="31">
        <v>0</v>
      </c>
      <c r="L33" s="31">
        <v>0</v>
      </c>
      <c r="M33" s="31">
        <v>0</v>
      </c>
      <c r="N33" s="34">
        <f t="shared" si="2"/>
        <v>1</v>
      </c>
      <c r="O33" s="34"/>
      <c r="P33" s="34">
        <f t="shared" si="2"/>
        <v>1</v>
      </c>
    </row>
    <row r="34" spans="1:16" ht="21.75" customHeight="1">
      <c r="A34" s="60">
        <v>24</v>
      </c>
      <c r="B34" s="120" t="s">
        <v>397</v>
      </c>
      <c r="C34" s="31">
        <f t="shared" si="4"/>
        <v>1799</v>
      </c>
      <c r="D34" s="31">
        <v>0</v>
      </c>
      <c r="E34" s="31">
        <v>1799</v>
      </c>
      <c r="F34" s="31">
        <v>0</v>
      </c>
      <c r="G34" s="31">
        <f t="shared" si="3"/>
        <v>1799</v>
      </c>
      <c r="H34" s="31">
        <v>0</v>
      </c>
      <c r="I34" s="31">
        <v>1799</v>
      </c>
      <c r="J34" s="31">
        <f t="shared" si="5"/>
        <v>0</v>
      </c>
      <c r="K34" s="31">
        <v>0</v>
      </c>
      <c r="L34" s="31">
        <v>0</v>
      </c>
      <c r="M34" s="31">
        <v>0</v>
      </c>
      <c r="N34" s="34">
        <f t="shared" si="2"/>
        <v>1</v>
      </c>
      <c r="O34" s="34"/>
      <c r="P34" s="34">
        <f t="shared" si="2"/>
        <v>1</v>
      </c>
    </row>
    <row r="35" spans="1:16" ht="21.75" customHeight="1">
      <c r="A35" s="60">
        <v>25</v>
      </c>
      <c r="B35" s="120" t="s">
        <v>270</v>
      </c>
      <c r="C35" s="31">
        <f t="shared" si="4"/>
        <v>377</v>
      </c>
      <c r="D35" s="31"/>
      <c r="E35" s="31">
        <v>377</v>
      </c>
      <c r="F35" s="31"/>
      <c r="G35" s="31">
        <f t="shared" si="3"/>
        <v>377</v>
      </c>
      <c r="H35" s="31"/>
      <c r="I35" s="31">
        <v>377</v>
      </c>
      <c r="J35" s="31">
        <f t="shared" si="5"/>
        <v>0</v>
      </c>
      <c r="K35" s="31"/>
      <c r="L35" s="31"/>
      <c r="M35" s="31"/>
      <c r="N35" s="34">
        <f t="shared" si="2"/>
        <v>1</v>
      </c>
      <c r="O35" s="34"/>
      <c r="P35" s="34">
        <f t="shared" si="2"/>
        <v>1</v>
      </c>
    </row>
    <row r="36" spans="1:16" ht="21.75" customHeight="1">
      <c r="A36" s="60">
        <v>26</v>
      </c>
      <c r="B36" s="116" t="s">
        <v>269</v>
      </c>
      <c r="C36" s="31">
        <f t="shared" si="4"/>
        <v>131</v>
      </c>
      <c r="D36" s="31">
        <v>0</v>
      </c>
      <c r="E36" s="31">
        <v>131</v>
      </c>
      <c r="F36" s="31">
        <v>0</v>
      </c>
      <c r="G36" s="31">
        <f t="shared" si="3"/>
        <v>128</v>
      </c>
      <c r="H36" s="31">
        <v>0</v>
      </c>
      <c r="I36" s="31">
        <v>128</v>
      </c>
      <c r="J36" s="31">
        <f t="shared" si="5"/>
        <v>0</v>
      </c>
      <c r="K36" s="31">
        <v>0</v>
      </c>
      <c r="L36" s="31">
        <v>0</v>
      </c>
      <c r="M36" s="31">
        <v>0</v>
      </c>
      <c r="N36" s="34">
        <f aca="true" t="shared" si="6" ref="N36:N45">G36/C36</f>
        <v>0.9770992366412213</v>
      </c>
      <c r="O36" s="34"/>
      <c r="P36" s="34">
        <f>I36/E36</f>
        <v>0.9770992366412213</v>
      </c>
    </row>
    <row r="37" spans="1:16" ht="21.75" customHeight="1">
      <c r="A37" s="60">
        <v>27</v>
      </c>
      <c r="B37" s="116" t="s">
        <v>280</v>
      </c>
      <c r="C37" s="31">
        <f t="shared" si="4"/>
        <v>446</v>
      </c>
      <c r="D37" s="31">
        <v>0</v>
      </c>
      <c r="E37" s="31">
        <v>446</v>
      </c>
      <c r="F37" s="31">
        <v>0</v>
      </c>
      <c r="G37" s="31">
        <f t="shared" si="3"/>
        <v>444</v>
      </c>
      <c r="H37" s="31">
        <v>0</v>
      </c>
      <c r="I37" s="31">
        <v>442</v>
      </c>
      <c r="J37" s="31">
        <f t="shared" si="5"/>
        <v>0</v>
      </c>
      <c r="K37" s="31">
        <v>0</v>
      </c>
      <c r="L37" s="31">
        <v>0</v>
      </c>
      <c r="M37" s="31">
        <v>2</v>
      </c>
      <c r="N37" s="34">
        <f t="shared" si="6"/>
        <v>0.9955156950672646</v>
      </c>
      <c r="O37" s="34"/>
      <c r="P37" s="34">
        <f>I37/E37</f>
        <v>0.9910313901345291</v>
      </c>
    </row>
    <row r="38" spans="1:16" ht="21.75" customHeight="1">
      <c r="A38" s="60">
        <v>28</v>
      </c>
      <c r="B38" s="116" t="s">
        <v>279</v>
      </c>
      <c r="C38" s="31">
        <f t="shared" si="4"/>
        <v>1217</v>
      </c>
      <c r="D38" s="31">
        <v>0</v>
      </c>
      <c r="E38" s="31">
        <v>1217</v>
      </c>
      <c r="F38" s="31">
        <v>0</v>
      </c>
      <c r="G38" s="31">
        <f t="shared" si="3"/>
        <v>1201</v>
      </c>
      <c r="H38" s="31">
        <v>0</v>
      </c>
      <c r="I38" s="31">
        <v>1201</v>
      </c>
      <c r="J38" s="31">
        <f t="shared" si="5"/>
        <v>0</v>
      </c>
      <c r="K38" s="31">
        <v>0</v>
      </c>
      <c r="L38" s="31">
        <v>0</v>
      </c>
      <c r="M38" s="31">
        <v>0</v>
      </c>
      <c r="N38" s="34">
        <f t="shared" si="6"/>
        <v>0.9868529170090387</v>
      </c>
      <c r="O38" s="34"/>
      <c r="P38" s="34">
        <f>I38/E38</f>
        <v>0.9868529170090387</v>
      </c>
    </row>
    <row r="39" spans="1:16" ht="21.75" customHeight="1">
      <c r="A39" s="60">
        <v>29</v>
      </c>
      <c r="B39" s="116" t="s">
        <v>349</v>
      </c>
      <c r="C39" s="31">
        <f t="shared" si="4"/>
        <v>391</v>
      </c>
      <c r="D39" s="31">
        <v>0</v>
      </c>
      <c r="E39" s="31">
        <v>391</v>
      </c>
      <c r="F39" s="31">
        <v>0</v>
      </c>
      <c r="G39" s="31">
        <f t="shared" si="3"/>
        <v>391</v>
      </c>
      <c r="H39" s="31">
        <v>0</v>
      </c>
      <c r="I39" s="31">
        <v>391</v>
      </c>
      <c r="J39" s="31">
        <f t="shared" si="5"/>
        <v>0</v>
      </c>
      <c r="K39" s="31">
        <v>0</v>
      </c>
      <c r="L39" s="31">
        <v>0</v>
      </c>
      <c r="M39" s="31">
        <v>0</v>
      </c>
      <c r="N39" s="34">
        <f t="shared" si="6"/>
        <v>1</v>
      </c>
      <c r="O39" s="34"/>
      <c r="P39" s="34">
        <f>I39/E39</f>
        <v>1</v>
      </c>
    </row>
    <row r="40" spans="1:16" ht="21.75" customHeight="1">
      <c r="A40" s="60">
        <v>30</v>
      </c>
      <c r="B40" s="116" t="s">
        <v>398</v>
      </c>
      <c r="C40" s="31">
        <f t="shared" si="4"/>
        <v>108</v>
      </c>
      <c r="D40" s="31">
        <v>108</v>
      </c>
      <c r="E40" s="31"/>
      <c r="F40" s="31"/>
      <c r="G40" s="31">
        <f t="shared" si="3"/>
        <v>108</v>
      </c>
      <c r="H40" s="31">
        <v>108</v>
      </c>
      <c r="I40" s="31"/>
      <c r="J40" s="31">
        <f>K40+L40</f>
        <v>0</v>
      </c>
      <c r="K40" s="31">
        <v>0</v>
      </c>
      <c r="L40" s="31">
        <v>0</v>
      </c>
      <c r="M40" s="31">
        <v>0</v>
      </c>
      <c r="N40" s="34">
        <f t="shared" si="6"/>
        <v>1</v>
      </c>
      <c r="O40" s="34"/>
      <c r="P40" s="34"/>
    </row>
    <row r="41" spans="1:16" ht="21.75" customHeight="1">
      <c r="A41" s="60">
        <v>31</v>
      </c>
      <c r="B41" s="116" t="s">
        <v>399</v>
      </c>
      <c r="C41" s="31">
        <f t="shared" si="4"/>
        <v>150</v>
      </c>
      <c r="D41" s="31"/>
      <c r="E41" s="31">
        <v>150</v>
      </c>
      <c r="F41" s="31"/>
      <c r="G41" s="31">
        <f t="shared" si="3"/>
        <v>150</v>
      </c>
      <c r="H41" s="31"/>
      <c r="I41" s="31">
        <v>150</v>
      </c>
      <c r="J41" s="31">
        <f>K41+L41</f>
        <v>0</v>
      </c>
      <c r="K41" s="31">
        <v>0</v>
      </c>
      <c r="L41" s="31">
        <v>0</v>
      </c>
      <c r="M41" s="31">
        <v>0</v>
      </c>
      <c r="N41" s="34">
        <f t="shared" si="6"/>
        <v>1</v>
      </c>
      <c r="O41" s="34"/>
      <c r="P41" s="34">
        <f>I41/E41</f>
        <v>1</v>
      </c>
    </row>
    <row r="42" spans="1:16" ht="21.75" customHeight="1">
      <c r="A42" s="60">
        <v>32</v>
      </c>
      <c r="B42" s="116" t="s">
        <v>400</v>
      </c>
      <c r="C42" s="31">
        <f t="shared" si="4"/>
        <v>80</v>
      </c>
      <c r="D42" s="31"/>
      <c r="E42" s="31">
        <v>80</v>
      </c>
      <c r="F42" s="31"/>
      <c r="G42" s="31">
        <f t="shared" si="3"/>
        <v>80</v>
      </c>
      <c r="H42" s="31"/>
      <c r="I42" s="31">
        <v>80</v>
      </c>
      <c r="J42" s="31">
        <f>K42+L42</f>
        <v>0</v>
      </c>
      <c r="K42" s="31">
        <v>0</v>
      </c>
      <c r="L42" s="31">
        <v>0</v>
      </c>
      <c r="M42" s="31">
        <v>0</v>
      </c>
      <c r="N42" s="34">
        <f t="shared" si="6"/>
        <v>1</v>
      </c>
      <c r="O42" s="34"/>
      <c r="P42" s="34">
        <f>I42/E42</f>
        <v>1</v>
      </c>
    </row>
    <row r="43" spans="1:16" ht="21.75" customHeight="1">
      <c r="A43" s="60">
        <v>33</v>
      </c>
      <c r="B43" s="116" t="s">
        <v>401</v>
      </c>
      <c r="C43" s="31">
        <f t="shared" si="4"/>
        <v>300</v>
      </c>
      <c r="D43" s="31"/>
      <c r="E43" s="31">
        <v>300</v>
      </c>
      <c r="F43" s="31"/>
      <c r="G43" s="31">
        <f t="shared" si="3"/>
        <v>300</v>
      </c>
      <c r="H43" s="31"/>
      <c r="I43" s="31">
        <v>300</v>
      </c>
      <c r="J43" s="31">
        <f>K43+L43</f>
        <v>0</v>
      </c>
      <c r="K43" s="31">
        <v>0</v>
      </c>
      <c r="L43" s="31">
        <v>0</v>
      </c>
      <c r="M43" s="31">
        <v>0</v>
      </c>
      <c r="N43" s="34">
        <f t="shared" si="6"/>
        <v>1</v>
      </c>
      <c r="O43" s="34"/>
      <c r="P43" s="34">
        <f>I43/E43</f>
        <v>1</v>
      </c>
    </row>
    <row r="44" spans="1:16" ht="21.75" customHeight="1">
      <c r="A44" s="60">
        <v>34</v>
      </c>
      <c r="B44" s="116" t="s">
        <v>402</v>
      </c>
      <c r="C44" s="31">
        <f t="shared" si="4"/>
        <v>965</v>
      </c>
      <c r="D44" s="31"/>
      <c r="E44" s="31">
        <v>965</v>
      </c>
      <c r="F44" s="31"/>
      <c r="G44" s="31">
        <f t="shared" si="3"/>
        <v>965</v>
      </c>
      <c r="H44" s="31"/>
      <c r="I44" s="31">
        <v>965</v>
      </c>
      <c r="J44" s="31">
        <f>K44+L44</f>
        <v>0</v>
      </c>
      <c r="K44" s="31">
        <v>0</v>
      </c>
      <c r="L44" s="31">
        <v>0</v>
      </c>
      <c r="M44" s="31">
        <v>0</v>
      </c>
      <c r="N44" s="34">
        <f t="shared" si="6"/>
        <v>1</v>
      </c>
      <c r="O44" s="34"/>
      <c r="P44" s="34">
        <f>I44/E44</f>
        <v>1</v>
      </c>
    </row>
    <row r="45" spans="1:16" ht="21.75" customHeight="1">
      <c r="A45" s="60">
        <v>35</v>
      </c>
      <c r="B45" s="120" t="s">
        <v>351</v>
      </c>
      <c r="C45" s="31">
        <f>SUM(D45:F45)</f>
        <v>50454</v>
      </c>
      <c r="D45" s="31">
        <f>50354-316</f>
        <v>50038</v>
      </c>
      <c r="E45" s="31">
        <v>100</v>
      </c>
      <c r="F45" s="31">
        <v>316</v>
      </c>
      <c r="G45" s="31">
        <f>H45+I45+J45+M45</f>
        <v>42190</v>
      </c>
      <c r="H45" s="31">
        <f>42090-315</f>
        <v>41775</v>
      </c>
      <c r="I45" s="31">
        <v>100</v>
      </c>
      <c r="J45" s="31">
        <f t="shared" si="5"/>
        <v>315</v>
      </c>
      <c r="K45" s="31">
        <v>315</v>
      </c>
      <c r="L45" s="31">
        <v>0</v>
      </c>
      <c r="M45" s="31">
        <v>0</v>
      </c>
      <c r="N45" s="34">
        <f t="shared" si="6"/>
        <v>0.8362072382764498</v>
      </c>
      <c r="O45" s="34"/>
      <c r="P45" s="34"/>
    </row>
    <row r="46" spans="1:16" ht="38.25" customHeight="1">
      <c r="A46" s="50" t="s">
        <v>20</v>
      </c>
      <c r="B46" s="121" t="s">
        <v>403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  <c r="M46" s="123"/>
      <c r="N46" s="123"/>
      <c r="O46" s="123"/>
      <c r="P46" s="51"/>
    </row>
    <row r="47" spans="1:16" ht="27.75" customHeight="1">
      <c r="A47" s="50" t="s">
        <v>24</v>
      </c>
      <c r="B47" s="121" t="s">
        <v>404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123"/>
      <c r="N47" s="123"/>
      <c r="O47" s="123"/>
      <c r="P47" s="51"/>
    </row>
    <row r="48" spans="1:16" ht="23.25" customHeight="1">
      <c r="A48" s="50" t="s">
        <v>54</v>
      </c>
      <c r="B48" s="121" t="s">
        <v>405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3"/>
      <c r="M48" s="123"/>
      <c r="N48" s="123"/>
      <c r="O48" s="123"/>
      <c r="P48" s="51"/>
    </row>
    <row r="49" spans="1:16" ht="33" customHeight="1">
      <c r="A49" s="50" t="s">
        <v>77</v>
      </c>
      <c r="B49" s="121" t="s">
        <v>406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3"/>
      <c r="M49" s="123"/>
      <c r="N49" s="123"/>
      <c r="O49" s="123"/>
      <c r="P49" s="51"/>
    </row>
    <row r="50" spans="1:16" ht="32.25" customHeight="1">
      <c r="A50" s="50" t="s">
        <v>203</v>
      </c>
      <c r="B50" s="121" t="s">
        <v>407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123"/>
      <c r="N50" s="123"/>
      <c r="O50" s="123"/>
      <c r="P50" s="51"/>
    </row>
    <row r="51" spans="1:16" ht="33.75" customHeight="1">
      <c r="A51" s="50" t="s">
        <v>210</v>
      </c>
      <c r="B51" s="121" t="s">
        <v>75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3"/>
      <c r="M51" s="123"/>
      <c r="N51" s="123"/>
      <c r="O51" s="123"/>
      <c r="P51" s="51"/>
    </row>
  </sheetData>
  <sheetProtection/>
  <mergeCells count="23">
    <mergeCell ref="A5:Q5"/>
    <mergeCell ref="A1:B1"/>
    <mergeCell ref="A2:B2"/>
    <mergeCell ref="A4:Q4"/>
    <mergeCell ref="N1:P1"/>
    <mergeCell ref="P8:P9"/>
    <mergeCell ref="L6:P6"/>
    <mergeCell ref="A7:A9"/>
    <mergeCell ref="B7:B9"/>
    <mergeCell ref="D8:D9"/>
    <mergeCell ref="E8:E9"/>
    <mergeCell ref="F8:F9"/>
    <mergeCell ref="G8:G9"/>
    <mergeCell ref="C7:F7"/>
    <mergeCell ref="G7:M7"/>
    <mergeCell ref="N7:P7"/>
    <mergeCell ref="C8:C9"/>
    <mergeCell ref="J8:L8"/>
    <mergeCell ref="M8:M9"/>
    <mergeCell ref="H8:H9"/>
    <mergeCell ref="I8:I9"/>
    <mergeCell ref="N8:N9"/>
    <mergeCell ref="O8:O9"/>
  </mergeCells>
  <printOptions/>
  <pageMargins left="0.48" right="0.17" top="0.34" bottom="0.25" header="0.2" footer="0.17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="115" zoomScaleNormal="115" zoomScalePageLayoutView="0" workbookViewId="0" topLeftCell="A1">
      <selection activeCell="K24" sqref="K24"/>
    </sheetView>
  </sheetViews>
  <sheetFormatPr defaultColWidth="9.33203125" defaultRowHeight="12.75"/>
  <cols>
    <col min="1" max="1" width="6.16015625" style="0" customWidth="1"/>
    <col min="2" max="2" width="23.66015625" style="0" customWidth="1"/>
    <col min="3" max="3" width="11" style="0" customWidth="1"/>
    <col min="4" max="4" width="10.5" style="0" customWidth="1"/>
    <col min="5" max="5" width="11.33203125" style="0" customWidth="1"/>
    <col min="6" max="6" width="10" style="0" customWidth="1"/>
    <col min="7" max="7" width="9.16015625" style="0" bestFit="1" customWidth="1"/>
    <col min="8" max="8" width="10.66015625" style="0" customWidth="1"/>
    <col min="9" max="9" width="11.33203125" style="0" customWidth="1"/>
    <col min="10" max="10" width="12" style="0" customWidth="1"/>
    <col min="11" max="11" width="11.16015625" style="0" customWidth="1"/>
    <col min="12" max="13" width="9.16015625" style="0" bestFit="1" customWidth="1"/>
    <col min="14" max="14" width="10.16015625" style="0" customWidth="1"/>
    <col min="15" max="16" width="9" style="0" customWidth="1"/>
    <col min="17" max="17" width="8.5" style="0" customWidth="1"/>
    <col min="18" max="18" width="8.66015625" style="0" customWidth="1"/>
    <col min="19" max="19" width="8.33203125" style="0" customWidth="1"/>
    <col min="20" max="20" width="9" style="0" customWidth="1"/>
  </cols>
  <sheetData>
    <row r="1" spans="1:20" ht="26.25" customHeight="1">
      <c r="A1" s="140" t="s">
        <v>100</v>
      </c>
      <c r="B1" s="140"/>
      <c r="C1" s="140"/>
      <c r="D1" s="140"/>
      <c r="E1" s="140"/>
      <c r="R1" s="155" t="s">
        <v>79</v>
      </c>
      <c r="S1" s="155"/>
      <c r="T1" s="155"/>
    </row>
    <row r="2" spans="1:5" ht="16.5" customHeight="1">
      <c r="A2" s="140" t="s">
        <v>99</v>
      </c>
      <c r="B2" s="140"/>
      <c r="C2" s="140"/>
      <c r="D2" s="140"/>
      <c r="E2" s="140"/>
    </row>
    <row r="3" spans="1:5" ht="16.5">
      <c r="A3" s="5"/>
      <c r="B3" s="1"/>
      <c r="D3" s="5"/>
      <c r="E3" s="1"/>
    </row>
    <row r="4" spans="1:20" ht="21.75" customHeight="1">
      <c r="A4" s="156" t="s">
        <v>415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15.75">
      <c r="A5" s="154" t="s">
        <v>416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0" ht="21.75" customHeight="1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47" t="s">
        <v>2</v>
      </c>
      <c r="S6" s="147"/>
      <c r="T6" s="147"/>
    </row>
    <row r="7" spans="1:20" ht="21.75" customHeight="1">
      <c r="A7" s="192" t="s">
        <v>3</v>
      </c>
      <c r="B7" s="192" t="s">
        <v>80</v>
      </c>
      <c r="C7" s="192" t="s">
        <v>27</v>
      </c>
      <c r="D7" s="192"/>
      <c r="E7" s="192"/>
      <c r="F7" s="192"/>
      <c r="G7" s="192"/>
      <c r="H7" s="192"/>
      <c r="I7" s="192" t="s">
        <v>6</v>
      </c>
      <c r="J7" s="192"/>
      <c r="K7" s="192"/>
      <c r="L7" s="192"/>
      <c r="M7" s="192"/>
      <c r="N7" s="192"/>
      <c r="O7" s="192" t="s">
        <v>7</v>
      </c>
      <c r="P7" s="192"/>
      <c r="Q7" s="192"/>
      <c r="R7" s="192"/>
      <c r="S7" s="192"/>
      <c r="T7" s="192"/>
    </row>
    <row r="8" spans="1:20" ht="23.25" customHeight="1">
      <c r="A8" s="192"/>
      <c r="B8" s="192"/>
      <c r="C8" s="192" t="s">
        <v>81</v>
      </c>
      <c r="D8" s="192" t="s">
        <v>82</v>
      </c>
      <c r="E8" s="192" t="s">
        <v>83</v>
      </c>
      <c r="F8" s="192"/>
      <c r="G8" s="192"/>
      <c r="H8" s="192"/>
      <c r="I8" s="192" t="s">
        <v>81</v>
      </c>
      <c r="J8" s="192" t="s">
        <v>82</v>
      </c>
      <c r="K8" s="192" t="s">
        <v>83</v>
      </c>
      <c r="L8" s="192"/>
      <c r="M8" s="192"/>
      <c r="N8" s="192"/>
      <c r="O8" s="192" t="s">
        <v>81</v>
      </c>
      <c r="P8" s="192" t="s">
        <v>82</v>
      </c>
      <c r="Q8" s="192" t="s">
        <v>83</v>
      </c>
      <c r="R8" s="192"/>
      <c r="S8" s="192"/>
      <c r="T8" s="192"/>
    </row>
    <row r="9" spans="1:20" ht="188.25" customHeight="1">
      <c r="A9" s="192"/>
      <c r="B9" s="192"/>
      <c r="C9" s="192"/>
      <c r="D9" s="192"/>
      <c r="E9" s="42" t="s">
        <v>81</v>
      </c>
      <c r="F9" s="42" t="s">
        <v>0</v>
      </c>
      <c r="G9" s="42" t="s">
        <v>85</v>
      </c>
      <c r="H9" s="42" t="s">
        <v>86</v>
      </c>
      <c r="I9" s="192"/>
      <c r="J9" s="192"/>
      <c r="K9" s="42" t="s">
        <v>81</v>
      </c>
      <c r="L9" s="42" t="s">
        <v>0</v>
      </c>
      <c r="M9" s="42" t="s">
        <v>85</v>
      </c>
      <c r="N9" s="42" t="s">
        <v>86</v>
      </c>
      <c r="O9" s="192"/>
      <c r="P9" s="192"/>
      <c r="Q9" s="42" t="s">
        <v>81</v>
      </c>
      <c r="R9" s="42" t="s">
        <v>84</v>
      </c>
      <c r="S9" s="42" t="s">
        <v>85</v>
      </c>
      <c r="T9" s="42" t="s">
        <v>86</v>
      </c>
    </row>
    <row r="10" spans="1:20" ht="24">
      <c r="A10" s="44" t="s">
        <v>8</v>
      </c>
      <c r="B10" s="44" t="s">
        <v>9</v>
      </c>
      <c r="C10" s="44" t="s">
        <v>48</v>
      </c>
      <c r="D10" s="44">
        <v>2</v>
      </c>
      <c r="E10" s="44" t="s">
        <v>284</v>
      </c>
      <c r="F10" s="44">
        <v>4</v>
      </c>
      <c r="G10" s="44">
        <v>5</v>
      </c>
      <c r="H10" s="44">
        <v>6</v>
      </c>
      <c r="I10" s="44" t="s">
        <v>287</v>
      </c>
      <c r="J10" s="44">
        <v>8</v>
      </c>
      <c r="K10" s="44" t="s">
        <v>350</v>
      </c>
      <c r="L10" s="44">
        <v>10</v>
      </c>
      <c r="M10" s="44">
        <v>11</v>
      </c>
      <c r="N10" s="44">
        <v>12</v>
      </c>
      <c r="O10" s="44" t="s">
        <v>87</v>
      </c>
      <c r="P10" s="44" t="s">
        <v>88</v>
      </c>
      <c r="Q10" s="44" t="s">
        <v>89</v>
      </c>
      <c r="R10" s="44" t="s">
        <v>90</v>
      </c>
      <c r="S10" s="44" t="s">
        <v>91</v>
      </c>
      <c r="T10" s="44" t="s">
        <v>92</v>
      </c>
    </row>
    <row r="11" spans="1:20" s="125" customFormat="1" ht="25.5" customHeight="1">
      <c r="A11" s="13"/>
      <c r="B11" s="62" t="s">
        <v>72</v>
      </c>
      <c r="C11" s="43">
        <f>SUM(C12:C19)</f>
        <v>81645.26507</v>
      </c>
      <c r="D11" s="43">
        <f aca="true" t="shared" si="0" ref="D11:N11">SUM(D12:D19)</f>
        <v>40546.136000000006</v>
      </c>
      <c r="E11" s="43">
        <f t="shared" si="0"/>
        <v>41099.129069999995</v>
      </c>
      <c r="F11" s="43">
        <f t="shared" si="0"/>
        <v>2924</v>
      </c>
      <c r="G11" s="43">
        <f t="shared" si="0"/>
        <v>9327.33935</v>
      </c>
      <c r="H11" s="43">
        <f t="shared" si="0"/>
        <v>28847.78972</v>
      </c>
      <c r="I11" s="43">
        <f t="shared" si="0"/>
        <v>81587.60348399999</v>
      </c>
      <c r="J11" s="43">
        <f t="shared" si="0"/>
        <v>40546.136000000006</v>
      </c>
      <c r="K11" s="43">
        <f t="shared" si="0"/>
        <v>41041.46748399999</v>
      </c>
      <c r="L11" s="43">
        <f t="shared" si="0"/>
        <v>2924</v>
      </c>
      <c r="M11" s="43">
        <f t="shared" si="0"/>
        <v>9269.677764</v>
      </c>
      <c r="N11" s="43">
        <f t="shared" si="0"/>
        <v>28847.78972</v>
      </c>
      <c r="O11" s="45">
        <f>I11/C11</f>
        <v>0.9992937546843584</v>
      </c>
      <c r="P11" s="45">
        <f aca="true" t="shared" si="1" ref="P11:T19">J11/D11</f>
        <v>1</v>
      </c>
      <c r="Q11" s="124">
        <f t="shared" si="1"/>
        <v>0.9985970119731298</v>
      </c>
      <c r="R11" s="45">
        <f t="shared" si="1"/>
        <v>1</v>
      </c>
      <c r="S11" s="124">
        <f t="shared" si="1"/>
        <v>0.9938180027726771</v>
      </c>
      <c r="T11" s="45">
        <f t="shared" si="1"/>
        <v>1</v>
      </c>
    </row>
    <row r="12" spans="1:20" s="125" customFormat="1" ht="25.5" customHeight="1">
      <c r="A12" s="126">
        <v>1</v>
      </c>
      <c r="B12" s="127" t="s">
        <v>273</v>
      </c>
      <c r="C12" s="128">
        <f aca="true" t="shared" si="2" ref="C12:C19">D12+E12</f>
        <v>42830.182602</v>
      </c>
      <c r="D12" s="128">
        <f>'[2]Bieu so 59 (đồng)'!D12/1000000</f>
        <v>21277.143</v>
      </c>
      <c r="E12" s="128">
        <f>'[2]Bieu so 59 (đồng)'!E12/1000000</f>
        <v>21553.039602</v>
      </c>
      <c r="F12" s="128">
        <f>'[2]Bieu so 59 (đồng)'!F12/1000000</f>
        <v>1462</v>
      </c>
      <c r="G12" s="128">
        <f>'[2]Bieu so 59 (đồng)'!G12/1000000</f>
        <v>4917.144742</v>
      </c>
      <c r="H12" s="128">
        <f>'[2]Bieu so 59 (đồng)'!H12/1000000</f>
        <v>15173.89486</v>
      </c>
      <c r="I12" s="128">
        <f>'[2]Bieu so 59 (đồng)'!I12/1000000</f>
        <v>42790.269187</v>
      </c>
      <c r="J12" s="128">
        <f>'[2]Bieu so 59 (đồng)'!J12/1000000</f>
        <v>21277.143</v>
      </c>
      <c r="K12" s="128">
        <f>'[2]Bieu so 59 (đồng)'!K12/1000000</f>
        <v>21513.126187</v>
      </c>
      <c r="L12" s="128">
        <f>'[2]Bieu so 59 (đồng)'!L12/1000000</f>
        <v>1462</v>
      </c>
      <c r="M12" s="128">
        <f>'[2]Bieu so 59 (đồng)'!M12/1000000</f>
        <v>4877.231327</v>
      </c>
      <c r="N12" s="128">
        <f>'[2]Bieu so 59 (đồng)'!N12/1000000</f>
        <v>15173.89486</v>
      </c>
      <c r="O12" s="46">
        <f aca="true" t="shared" si="3" ref="O12:O19">I12/C12</f>
        <v>0.9990681007510311</v>
      </c>
      <c r="P12" s="46">
        <f t="shared" si="1"/>
        <v>1</v>
      </c>
      <c r="Q12" s="46">
        <f t="shared" si="1"/>
        <v>0.9981481305775407</v>
      </c>
      <c r="R12" s="46">
        <f t="shared" si="1"/>
        <v>1</v>
      </c>
      <c r="S12" s="46">
        <f t="shared" si="1"/>
        <v>0.9918828065688045</v>
      </c>
      <c r="T12" s="46">
        <f t="shared" si="1"/>
        <v>1</v>
      </c>
    </row>
    <row r="13" spans="1:20" s="125" customFormat="1" ht="25.5" customHeight="1">
      <c r="A13" s="126">
        <v>2</v>
      </c>
      <c r="B13" s="127" t="s">
        <v>277</v>
      </c>
      <c r="C13" s="128">
        <f t="shared" si="2"/>
        <v>8167.724526</v>
      </c>
      <c r="D13" s="128">
        <f>'[2]Bieu so 59 (đồng)'!D13/1000000</f>
        <v>2544.079</v>
      </c>
      <c r="E13" s="128">
        <f>'[2]Bieu so 59 (đồng)'!E13/1000000</f>
        <v>5623.645526</v>
      </c>
      <c r="F13" s="128">
        <f>'[2]Bieu so 59 (đồng)'!F13/1000000</f>
        <v>454</v>
      </c>
      <c r="G13" s="128">
        <f>'[2]Bieu so 59 (đồng)'!G13/1000000</f>
        <v>380.750666</v>
      </c>
      <c r="H13" s="128">
        <f>'[2]Bieu so 59 (đồng)'!H13/1000000</f>
        <v>4788.89486</v>
      </c>
      <c r="I13" s="128">
        <f>'[2]Bieu so 59 (đồng)'!I13/1000000</f>
        <v>8167.724526</v>
      </c>
      <c r="J13" s="128">
        <f>'[2]Bieu so 59 (đồng)'!J13/1000000</f>
        <v>2544.079</v>
      </c>
      <c r="K13" s="128">
        <f>'[2]Bieu so 59 (đồng)'!K13/1000000</f>
        <v>5623.645526</v>
      </c>
      <c r="L13" s="128">
        <f>'[2]Bieu so 59 (đồng)'!L13/1000000</f>
        <v>454</v>
      </c>
      <c r="M13" s="128">
        <f>'[2]Bieu so 59 (đồng)'!M13/1000000</f>
        <v>380.750666</v>
      </c>
      <c r="N13" s="128">
        <f>'[2]Bieu so 59 (đồng)'!N13/1000000</f>
        <v>4788.89486</v>
      </c>
      <c r="O13" s="46">
        <f t="shared" si="3"/>
        <v>1</v>
      </c>
      <c r="P13" s="46">
        <f t="shared" si="1"/>
        <v>1</v>
      </c>
      <c r="Q13" s="46">
        <f t="shared" si="1"/>
        <v>1</v>
      </c>
      <c r="R13" s="46">
        <f t="shared" si="1"/>
        <v>1</v>
      </c>
      <c r="S13" s="46">
        <f t="shared" si="1"/>
        <v>1</v>
      </c>
      <c r="T13" s="46">
        <f t="shared" si="1"/>
        <v>1</v>
      </c>
    </row>
    <row r="14" spans="1:20" s="125" customFormat="1" ht="25.5" customHeight="1">
      <c r="A14" s="126">
        <v>3</v>
      </c>
      <c r="B14" s="127" t="s">
        <v>275</v>
      </c>
      <c r="C14" s="128">
        <f t="shared" si="2"/>
        <v>1810.009316</v>
      </c>
      <c r="D14" s="128">
        <f>'[2]Bieu so 59 (đồng)'!D14/1000000</f>
        <v>445.917</v>
      </c>
      <c r="E14" s="128">
        <f>'[2]Bieu so 59 (đồng)'!E14/1000000</f>
        <v>1364.092316</v>
      </c>
      <c r="F14" s="128">
        <f>'[2]Bieu so 59 (đồng)'!F14/1000000</f>
        <v>0</v>
      </c>
      <c r="G14" s="128">
        <f>'[2]Bieu so 59 (đồng)'!G14/1000000</f>
        <v>802.092316</v>
      </c>
      <c r="H14" s="128">
        <f>'[2]Bieu so 59 (đồng)'!H14/1000000</f>
        <v>562</v>
      </c>
      <c r="I14" s="128">
        <f>'[2]Bieu so 59 (đồng)'!I14/1000000</f>
        <v>1810.009316</v>
      </c>
      <c r="J14" s="128">
        <f>'[2]Bieu so 59 (đồng)'!J14/1000000</f>
        <v>445.917</v>
      </c>
      <c r="K14" s="128">
        <f>'[2]Bieu so 59 (đồng)'!K14/1000000</f>
        <v>1364.092316</v>
      </c>
      <c r="L14" s="128">
        <f>'[2]Bieu so 59 (đồng)'!L14/1000000</f>
        <v>0</v>
      </c>
      <c r="M14" s="128">
        <f>'[2]Bieu so 59 (đồng)'!M14/1000000</f>
        <v>802.092316</v>
      </c>
      <c r="N14" s="128">
        <f>'[2]Bieu so 59 (đồng)'!N14/1000000</f>
        <v>562</v>
      </c>
      <c r="O14" s="46">
        <f t="shared" si="3"/>
        <v>1</v>
      </c>
      <c r="P14" s="46">
        <f t="shared" si="1"/>
        <v>1</v>
      </c>
      <c r="Q14" s="46">
        <f t="shared" si="1"/>
        <v>1</v>
      </c>
      <c r="R14" s="46"/>
      <c r="S14" s="46">
        <f t="shared" si="1"/>
        <v>1</v>
      </c>
      <c r="T14" s="46">
        <f t="shared" si="1"/>
        <v>1</v>
      </c>
    </row>
    <row r="15" spans="1:20" s="125" customFormat="1" ht="25.5" customHeight="1">
      <c r="A15" s="126">
        <v>4</v>
      </c>
      <c r="B15" s="127" t="s">
        <v>276</v>
      </c>
      <c r="C15" s="128">
        <f t="shared" si="2"/>
        <v>6272.98632</v>
      </c>
      <c r="D15" s="128">
        <f>'[2]Bieu so 59 (đồng)'!D15/1000000</f>
        <v>3607.51</v>
      </c>
      <c r="E15" s="128">
        <f>'[2]Bieu so 59 (đồng)'!E15/1000000</f>
        <v>2665.47632</v>
      </c>
      <c r="F15" s="128">
        <f>'[2]Bieu so 59 (đồng)'!F15/1000000</f>
        <v>0</v>
      </c>
      <c r="G15" s="128">
        <f>'[2]Bieu so 59 (đồng)'!G15/1000000</f>
        <v>1053.47632</v>
      </c>
      <c r="H15" s="128">
        <f>'[2]Bieu so 59 (đồng)'!H15/1000000</f>
        <v>1612</v>
      </c>
      <c r="I15" s="128">
        <f>'[2]Bieu so 59 (đồng)'!I15/1000000</f>
        <v>6272.98632</v>
      </c>
      <c r="J15" s="128">
        <f>'[2]Bieu so 59 (đồng)'!J15/1000000</f>
        <v>3607.51</v>
      </c>
      <c r="K15" s="128">
        <f>'[2]Bieu so 59 (đồng)'!K15/1000000</f>
        <v>2665.47632</v>
      </c>
      <c r="L15" s="128">
        <f>'[2]Bieu so 59 (đồng)'!L15/1000000</f>
        <v>0</v>
      </c>
      <c r="M15" s="128">
        <f>'[2]Bieu so 59 (đồng)'!M15/1000000</f>
        <v>1053.47632</v>
      </c>
      <c r="N15" s="128">
        <f>'[2]Bieu so 59 (đồng)'!N15/1000000</f>
        <v>1612</v>
      </c>
      <c r="O15" s="46">
        <f t="shared" si="3"/>
        <v>1</v>
      </c>
      <c r="P15" s="46">
        <f t="shared" si="1"/>
        <v>1</v>
      </c>
      <c r="Q15" s="46">
        <f t="shared" si="1"/>
        <v>1</v>
      </c>
      <c r="R15" s="46"/>
      <c r="S15" s="46">
        <f t="shared" si="1"/>
        <v>1</v>
      </c>
      <c r="T15" s="46">
        <f t="shared" si="1"/>
        <v>1</v>
      </c>
    </row>
    <row r="16" spans="1:20" s="125" customFormat="1" ht="25.5" customHeight="1">
      <c r="A16" s="126">
        <v>5</v>
      </c>
      <c r="B16" s="127" t="s">
        <v>272</v>
      </c>
      <c r="C16" s="128">
        <f t="shared" si="2"/>
        <v>4467.990223</v>
      </c>
      <c r="D16" s="128">
        <f>'[2]Bieu so 59 (đồng)'!D16/1000000</f>
        <v>2666.61</v>
      </c>
      <c r="E16" s="128">
        <f>'[2]Bieu so 59 (đồng)'!E16/1000000</f>
        <v>1801.380223</v>
      </c>
      <c r="F16" s="128">
        <f>'[2]Bieu so 59 (đồng)'!F16/1000000</f>
        <v>0</v>
      </c>
      <c r="G16" s="128">
        <f>'[2]Bieu so 59 (đồng)'!G16/1000000</f>
        <v>530.380223</v>
      </c>
      <c r="H16" s="128">
        <f>'[2]Bieu so 59 (đồng)'!H16/1000000</f>
        <v>1271</v>
      </c>
      <c r="I16" s="128">
        <f>'[2]Bieu so 59 (đồng)'!I16/1000000</f>
        <v>4467.990223</v>
      </c>
      <c r="J16" s="128">
        <f>'[2]Bieu so 59 (đồng)'!J16/1000000</f>
        <v>2666.61</v>
      </c>
      <c r="K16" s="128">
        <f>'[2]Bieu so 59 (đồng)'!K16/1000000</f>
        <v>1801.380223</v>
      </c>
      <c r="L16" s="128">
        <f>'[2]Bieu so 59 (đồng)'!L16/1000000</f>
        <v>0</v>
      </c>
      <c r="M16" s="128">
        <f>'[2]Bieu so 59 (đồng)'!M16/1000000</f>
        <v>530.380223</v>
      </c>
      <c r="N16" s="128">
        <f>'[2]Bieu so 59 (đồng)'!N16/1000000</f>
        <v>1271</v>
      </c>
      <c r="O16" s="46">
        <f t="shared" si="3"/>
        <v>1</v>
      </c>
      <c r="P16" s="46">
        <f t="shared" si="1"/>
        <v>1</v>
      </c>
      <c r="Q16" s="129">
        <f t="shared" si="1"/>
        <v>1</v>
      </c>
      <c r="R16" s="46"/>
      <c r="S16" s="129">
        <f t="shared" si="1"/>
        <v>1</v>
      </c>
      <c r="T16" s="46">
        <f t="shared" si="1"/>
        <v>1</v>
      </c>
    </row>
    <row r="17" spans="1:20" s="125" customFormat="1" ht="25.5" customHeight="1">
      <c r="A17" s="126">
        <v>6</v>
      </c>
      <c r="B17" s="127" t="s">
        <v>274</v>
      </c>
      <c r="C17" s="128">
        <f t="shared" si="2"/>
        <v>4839.457628</v>
      </c>
      <c r="D17" s="128">
        <f>'[2]Bieu so 59 (đồng)'!D17/1000000</f>
        <v>3322.454</v>
      </c>
      <c r="E17" s="128">
        <f>'[2]Bieu so 59 (đồng)'!E17/1000000</f>
        <v>1517.003628</v>
      </c>
      <c r="F17" s="128">
        <f>'[2]Bieu so 59 (đồng)'!F17/1000000</f>
        <v>0</v>
      </c>
      <c r="G17" s="128">
        <f>'[2]Bieu so 59 (đồng)'!G17/1000000</f>
        <v>747.003628</v>
      </c>
      <c r="H17" s="128">
        <f>'[2]Bieu so 59 (đồng)'!H17/1000000</f>
        <v>770</v>
      </c>
      <c r="I17" s="128">
        <f>'[2]Bieu so 59 (đồng)'!I17/1000000</f>
        <v>4821.709457</v>
      </c>
      <c r="J17" s="128">
        <f>'[2]Bieu so 59 (đồng)'!J17/1000000</f>
        <v>3322.454</v>
      </c>
      <c r="K17" s="128">
        <f>'[2]Bieu so 59 (đồng)'!K17/1000000</f>
        <v>1499.255457</v>
      </c>
      <c r="L17" s="128">
        <f>'[2]Bieu so 59 (đồng)'!L17/1000000</f>
        <v>0</v>
      </c>
      <c r="M17" s="128">
        <f>'[2]Bieu so 59 (đồng)'!M17/1000000</f>
        <v>729.255457</v>
      </c>
      <c r="N17" s="128">
        <f>'[2]Bieu so 59 (đồng)'!N17/1000000</f>
        <v>770</v>
      </c>
      <c r="O17" s="46">
        <f t="shared" si="3"/>
        <v>0.9963326115518992</v>
      </c>
      <c r="P17" s="46">
        <f t="shared" si="1"/>
        <v>1</v>
      </c>
      <c r="Q17" s="46">
        <f t="shared" si="1"/>
        <v>0.9883005085337871</v>
      </c>
      <c r="R17" s="46"/>
      <c r="S17" s="46">
        <f t="shared" si="1"/>
        <v>0.9762408503322556</v>
      </c>
      <c r="T17" s="46">
        <f t="shared" si="1"/>
        <v>1</v>
      </c>
    </row>
    <row r="18" spans="1:20" s="125" customFormat="1" ht="25.5" customHeight="1">
      <c r="A18" s="126">
        <v>7</v>
      </c>
      <c r="B18" s="127" t="s">
        <v>271</v>
      </c>
      <c r="C18" s="128">
        <f t="shared" si="2"/>
        <v>3593.511109</v>
      </c>
      <c r="D18" s="128">
        <f>'[2]Bieu so 59 (đồng)'!D18/1000000</f>
        <v>2689.968</v>
      </c>
      <c r="E18" s="128">
        <f>'[2]Bieu so 59 (đồng)'!E18/1000000</f>
        <v>903.543109</v>
      </c>
      <c r="F18" s="128">
        <f>'[2]Bieu so 59 (đồng)'!F18/1000000</f>
        <v>555</v>
      </c>
      <c r="G18" s="128">
        <f>'[2]Bieu so 59 (đồng)'!G18/1000000</f>
        <v>348.543109</v>
      </c>
      <c r="H18" s="128">
        <f>'[2]Bieu so 59 (đồng)'!H18/1000000</f>
        <v>0</v>
      </c>
      <c r="I18" s="128">
        <f>'[2]Bieu so 59 (đồng)'!I18/1000000</f>
        <v>3593.511109</v>
      </c>
      <c r="J18" s="128">
        <f>'[2]Bieu so 59 (đồng)'!J18/1000000</f>
        <v>2689.968</v>
      </c>
      <c r="K18" s="128">
        <f>'[2]Bieu so 59 (đồng)'!K18/1000000</f>
        <v>903.543109</v>
      </c>
      <c r="L18" s="128">
        <f>'[2]Bieu so 59 (đồng)'!L18/1000000</f>
        <v>555</v>
      </c>
      <c r="M18" s="128">
        <f>'[2]Bieu so 59 (đồng)'!M18/1000000</f>
        <v>348.543109</v>
      </c>
      <c r="N18" s="128">
        <f>'[2]Bieu so 59 (đồng)'!N18/1000000</f>
        <v>0</v>
      </c>
      <c r="O18" s="46">
        <f t="shared" si="3"/>
        <v>1</v>
      </c>
      <c r="P18" s="46">
        <f t="shared" si="1"/>
        <v>1</v>
      </c>
      <c r="Q18" s="46">
        <f t="shared" si="1"/>
        <v>1</v>
      </c>
      <c r="R18" s="46">
        <f t="shared" si="1"/>
        <v>1</v>
      </c>
      <c r="S18" s="46">
        <f t="shared" si="1"/>
        <v>1</v>
      </c>
      <c r="T18" s="46"/>
    </row>
    <row r="19" spans="1:20" s="125" customFormat="1" ht="25.5" customHeight="1">
      <c r="A19" s="126">
        <v>8</v>
      </c>
      <c r="B19" s="127" t="s">
        <v>285</v>
      </c>
      <c r="C19" s="128">
        <f t="shared" si="2"/>
        <v>9663.403346</v>
      </c>
      <c r="D19" s="128">
        <f>'[2]Bieu so 59 (đồng)'!D19/1000000</f>
        <v>3992.455</v>
      </c>
      <c r="E19" s="128">
        <f>'[2]Bieu so 59 (đồng)'!E19/1000000</f>
        <v>5670.948346</v>
      </c>
      <c r="F19" s="128">
        <f>'[2]Bieu so 59 (đồng)'!F19/1000000</f>
        <v>453</v>
      </c>
      <c r="G19" s="128">
        <f>'[2]Bieu so 59 (đồng)'!G19/1000000</f>
        <v>547.948346</v>
      </c>
      <c r="H19" s="128">
        <f>'[2]Bieu so 59 (đồng)'!H19/1000000</f>
        <v>4670</v>
      </c>
      <c r="I19" s="128">
        <f>'[2]Bieu so 59 (đồng)'!I19/1000000</f>
        <v>9663.403346</v>
      </c>
      <c r="J19" s="128">
        <f>'[2]Bieu so 59 (đồng)'!J19/1000000</f>
        <v>3992.455</v>
      </c>
      <c r="K19" s="128">
        <f>'[2]Bieu so 59 (đồng)'!K19/1000000</f>
        <v>5670.948346</v>
      </c>
      <c r="L19" s="128">
        <f>'[2]Bieu so 59 (đồng)'!L19/1000000</f>
        <v>453</v>
      </c>
      <c r="M19" s="128">
        <f>'[2]Bieu so 59 (đồng)'!M19/1000000</f>
        <v>547.948346</v>
      </c>
      <c r="N19" s="128">
        <f>'[2]Bieu so 59 (đồng)'!N19/1000000</f>
        <v>4670</v>
      </c>
      <c r="O19" s="46">
        <f t="shared" si="3"/>
        <v>1</v>
      </c>
      <c r="P19" s="46">
        <f t="shared" si="1"/>
        <v>1</v>
      </c>
      <c r="Q19" s="129">
        <f t="shared" si="1"/>
        <v>1</v>
      </c>
      <c r="R19" s="46">
        <f t="shared" si="1"/>
        <v>1</v>
      </c>
      <c r="S19" s="129">
        <f t="shared" si="1"/>
        <v>1</v>
      </c>
      <c r="T19" s="46">
        <f t="shared" si="1"/>
        <v>1</v>
      </c>
    </row>
    <row r="20" spans="3:14" ht="12.7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3:14" ht="12.7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3:14" ht="12.75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3:14" ht="12.75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3:14" ht="12.7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3:14" ht="12.7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ht="13.5" customHeight="1"/>
    <row r="27" ht="13.5" customHeight="1"/>
  </sheetData>
  <sheetProtection/>
  <mergeCells count="22">
    <mergeCell ref="A1:C1"/>
    <mergeCell ref="R1:T1"/>
    <mergeCell ref="A2:C2"/>
    <mergeCell ref="A4:T4"/>
    <mergeCell ref="D1:E1"/>
    <mergeCell ref="D2:E2"/>
    <mergeCell ref="O7:T7"/>
    <mergeCell ref="C8:C9"/>
    <mergeCell ref="D8:D9"/>
    <mergeCell ref="E8:H8"/>
    <mergeCell ref="I8:I9"/>
    <mergeCell ref="Q8:T8"/>
    <mergeCell ref="A5:T5"/>
    <mergeCell ref="J8:J9"/>
    <mergeCell ref="K8:N8"/>
    <mergeCell ref="O8:O9"/>
    <mergeCell ref="P8:P9"/>
    <mergeCell ref="R6:T6"/>
    <mergeCell ref="A7:A9"/>
    <mergeCell ref="B7:B9"/>
    <mergeCell ref="C7:H7"/>
    <mergeCell ref="I7:N7"/>
  </mergeCells>
  <printOptions/>
  <pageMargins left="0.44" right="0.22" top="0.34" bottom="0.28" header="0.25" footer="0.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G16" sqref="G16"/>
    </sheetView>
  </sheetViews>
  <sheetFormatPr defaultColWidth="9.33203125" defaultRowHeight="12.75"/>
  <cols>
    <col min="1" max="1" width="6.16015625" style="10" customWidth="1"/>
    <col min="2" max="2" width="32.5" style="10" customWidth="1"/>
    <col min="3" max="3" width="10.66015625" style="10" customWidth="1"/>
    <col min="4" max="5" width="9.5" style="10" customWidth="1"/>
    <col min="6" max="6" width="10.66015625" style="10" customWidth="1"/>
    <col min="7" max="7" width="9.66015625" style="10" customWidth="1"/>
    <col min="8" max="8" width="10" style="10" customWidth="1"/>
    <col min="9" max="9" width="6.66015625" style="10" customWidth="1"/>
    <col min="10" max="10" width="9.5" style="10" customWidth="1"/>
    <col min="11" max="11" width="9.83203125" style="10" customWidth="1"/>
    <col min="12" max="12" width="8.16015625" style="10" customWidth="1"/>
    <col min="13" max="13" width="8.5" style="10" customWidth="1"/>
    <col min="14" max="14" width="8.33203125" style="10" customWidth="1"/>
    <col min="15" max="15" width="7.83203125" style="10" customWidth="1"/>
    <col min="16" max="16" width="7" style="10" customWidth="1"/>
    <col min="17" max="16384" width="9.33203125" style="10" customWidth="1"/>
  </cols>
  <sheetData>
    <row r="1" spans="1:16" ht="22.5" customHeight="1">
      <c r="A1" s="140" t="s">
        <v>100</v>
      </c>
      <c r="B1" s="140"/>
      <c r="C1" s="140"/>
      <c r="M1" s="155" t="s">
        <v>93</v>
      </c>
      <c r="N1" s="155"/>
      <c r="O1" s="155"/>
      <c r="P1" s="155"/>
    </row>
    <row r="2" spans="1:3" ht="16.5">
      <c r="A2" s="140" t="s">
        <v>99</v>
      </c>
      <c r="B2" s="140"/>
      <c r="C2" s="140"/>
    </row>
    <row r="3" spans="1:3" ht="13.5" customHeight="1">
      <c r="A3" s="5"/>
      <c r="B3" s="1"/>
      <c r="C3"/>
    </row>
    <row r="4" spans="1:16" ht="22.5" customHeight="1">
      <c r="A4" s="156" t="s">
        <v>417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ht="18.75">
      <c r="A5" s="163" t="s">
        <v>418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24.75" customHeight="1">
      <c r="A6" s="11"/>
      <c r="N6" s="147" t="s">
        <v>2</v>
      </c>
      <c r="O6" s="147"/>
      <c r="P6" s="147"/>
    </row>
    <row r="7" spans="1:16" ht="21" customHeight="1">
      <c r="A7" s="157" t="s">
        <v>3</v>
      </c>
      <c r="B7" s="157" t="s">
        <v>4</v>
      </c>
      <c r="C7" s="160" t="s">
        <v>27</v>
      </c>
      <c r="D7" s="161"/>
      <c r="E7" s="162"/>
      <c r="F7" s="160" t="s">
        <v>6</v>
      </c>
      <c r="G7" s="161"/>
      <c r="H7" s="161"/>
      <c r="I7" s="161"/>
      <c r="J7" s="161"/>
      <c r="K7" s="161"/>
      <c r="L7" s="162"/>
      <c r="M7" s="160" t="s">
        <v>7</v>
      </c>
      <c r="N7" s="161"/>
      <c r="O7" s="161"/>
      <c r="P7" s="162"/>
    </row>
    <row r="8" spans="1:16" ht="21" customHeight="1">
      <c r="A8" s="159"/>
      <c r="B8" s="159"/>
      <c r="C8" s="157" t="s">
        <v>81</v>
      </c>
      <c r="D8" s="160" t="s">
        <v>94</v>
      </c>
      <c r="E8" s="162"/>
      <c r="F8" s="160" t="s">
        <v>408</v>
      </c>
      <c r="G8" s="161"/>
      <c r="H8" s="161"/>
      <c r="I8" s="161"/>
      <c r="J8" s="161"/>
      <c r="K8" s="161"/>
      <c r="L8" s="162"/>
      <c r="M8" s="157" t="s">
        <v>81</v>
      </c>
      <c r="N8" s="160" t="s">
        <v>94</v>
      </c>
      <c r="O8" s="161"/>
      <c r="P8" s="162"/>
    </row>
    <row r="9" spans="1:16" ht="21.75" customHeight="1">
      <c r="A9" s="159"/>
      <c r="B9" s="159"/>
      <c r="C9" s="159"/>
      <c r="D9" s="157" t="s">
        <v>95</v>
      </c>
      <c r="E9" s="157" t="s">
        <v>96</v>
      </c>
      <c r="F9" s="157" t="s">
        <v>81</v>
      </c>
      <c r="G9" s="160" t="s">
        <v>95</v>
      </c>
      <c r="H9" s="161"/>
      <c r="I9" s="162"/>
      <c r="J9" s="160" t="s">
        <v>96</v>
      </c>
      <c r="K9" s="161"/>
      <c r="L9" s="162"/>
      <c r="M9" s="159"/>
      <c r="N9" s="157" t="s">
        <v>95</v>
      </c>
      <c r="O9" s="157" t="s">
        <v>96</v>
      </c>
      <c r="P9" s="157" t="s">
        <v>73</v>
      </c>
    </row>
    <row r="10" spans="1:16" ht="54" customHeight="1">
      <c r="A10" s="158"/>
      <c r="B10" s="158"/>
      <c r="C10" s="158"/>
      <c r="D10" s="158"/>
      <c r="E10" s="158"/>
      <c r="F10" s="158"/>
      <c r="G10" s="42" t="s">
        <v>81</v>
      </c>
      <c r="H10" s="42" t="s">
        <v>97</v>
      </c>
      <c r="I10" s="42" t="s">
        <v>98</v>
      </c>
      <c r="J10" s="42" t="s">
        <v>81</v>
      </c>
      <c r="K10" s="42" t="s">
        <v>97</v>
      </c>
      <c r="L10" s="42" t="s">
        <v>98</v>
      </c>
      <c r="M10" s="158"/>
      <c r="N10" s="158"/>
      <c r="O10" s="158"/>
      <c r="P10" s="158"/>
    </row>
    <row r="11" spans="1:16" s="130" customFormat="1" ht="14.25" customHeight="1">
      <c r="A11" s="4" t="s">
        <v>8</v>
      </c>
      <c r="B11" s="4" t="s">
        <v>9</v>
      </c>
      <c r="C11" s="4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</row>
    <row r="12" spans="1:18" ht="21" customHeight="1">
      <c r="A12" s="42"/>
      <c r="B12" s="131" t="s">
        <v>72</v>
      </c>
      <c r="C12" s="113">
        <f>C13+C18</f>
        <v>18303</v>
      </c>
      <c r="D12" s="113">
        <f>D13+D18</f>
        <v>9690</v>
      </c>
      <c r="E12" s="113">
        <f aca="true" t="shared" si="0" ref="E12:L12">E13+E18</f>
        <v>8613</v>
      </c>
      <c r="F12" s="113">
        <f>F13+F18</f>
        <v>16058</v>
      </c>
      <c r="G12" s="113">
        <f t="shared" si="0"/>
        <v>8067</v>
      </c>
      <c r="H12" s="113">
        <f t="shared" si="0"/>
        <v>8067</v>
      </c>
      <c r="I12" s="113">
        <f t="shared" si="0"/>
        <v>0</v>
      </c>
      <c r="J12" s="113">
        <f t="shared" si="0"/>
        <v>7991</v>
      </c>
      <c r="K12" s="113">
        <f t="shared" si="0"/>
        <v>7991</v>
      </c>
      <c r="L12" s="113">
        <f t="shared" si="0"/>
        <v>0</v>
      </c>
      <c r="M12" s="63">
        <f>F12/C12</f>
        <v>0.8773425121564771</v>
      </c>
      <c r="N12" s="132">
        <f>G12/D12</f>
        <v>0.8325077399380805</v>
      </c>
      <c r="O12" s="63">
        <f>J12/E12</f>
        <v>0.9277835829559967</v>
      </c>
      <c r="P12" s="126"/>
      <c r="R12" s="133"/>
    </row>
    <row r="13" spans="1:16" ht="19.5" customHeight="1">
      <c r="A13" s="42" t="s">
        <v>32</v>
      </c>
      <c r="B13" s="62" t="s">
        <v>44</v>
      </c>
      <c r="C13" s="32">
        <f>SUM(C14:C17)</f>
        <v>3129</v>
      </c>
      <c r="D13" s="32">
        <f>SUM(D14:D17)</f>
        <v>316</v>
      </c>
      <c r="E13" s="32">
        <f aca="true" t="shared" si="1" ref="E13:L13">SUM(E14:E17)</f>
        <v>2813</v>
      </c>
      <c r="F13" s="32">
        <f t="shared" si="1"/>
        <v>3105</v>
      </c>
      <c r="G13" s="32">
        <f t="shared" si="1"/>
        <v>315</v>
      </c>
      <c r="H13" s="32">
        <f t="shared" si="1"/>
        <v>315</v>
      </c>
      <c r="I13" s="32">
        <f t="shared" si="1"/>
        <v>0</v>
      </c>
      <c r="J13" s="113">
        <f t="shared" si="1"/>
        <v>2790</v>
      </c>
      <c r="K13" s="32">
        <f t="shared" si="1"/>
        <v>2790</v>
      </c>
      <c r="L13" s="32">
        <f t="shared" si="1"/>
        <v>0</v>
      </c>
      <c r="M13" s="134">
        <f aca="true" t="shared" si="2" ref="M13:N26">F13/C13</f>
        <v>0.9923298178331735</v>
      </c>
      <c r="N13" s="135">
        <f t="shared" si="2"/>
        <v>0.9968354430379747</v>
      </c>
      <c r="O13" s="134">
        <f aca="true" t="shared" si="3" ref="O13:O26">J13/E13</f>
        <v>0.9918236757909705</v>
      </c>
      <c r="P13" s="126"/>
    </row>
    <row r="14" spans="1:16" ht="19.5" customHeight="1">
      <c r="A14" s="126">
        <v>1</v>
      </c>
      <c r="B14" s="136" t="s">
        <v>247</v>
      </c>
      <c r="C14" s="137">
        <f>D14+E14</f>
        <v>105</v>
      </c>
      <c r="D14" s="137">
        <v>0</v>
      </c>
      <c r="E14" s="137">
        <v>105</v>
      </c>
      <c r="F14" s="137">
        <f>G14+J14</f>
        <v>98</v>
      </c>
      <c r="G14" s="137">
        <f>H14+I14</f>
        <v>0</v>
      </c>
      <c r="H14" s="137"/>
      <c r="I14" s="137"/>
      <c r="J14" s="137">
        <f>K14+L14</f>
        <v>98</v>
      </c>
      <c r="K14" s="137">
        <v>98</v>
      </c>
      <c r="L14" s="137"/>
      <c r="M14" s="134">
        <f t="shared" si="2"/>
        <v>0.9333333333333333</v>
      </c>
      <c r="N14" s="135"/>
      <c r="O14" s="134">
        <f t="shared" si="3"/>
        <v>0.9333333333333333</v>
      </c>
      <c r="P14" s="126"/>
    </row>
    <row r="15" spans="1:16" ht="19.5" customHeight="1">
      <c r="A15" s="126">
        <v>2</v>
      </c>
      <c r="B15" s="136" t="s">
        <v>254</v>
      </c>
      <c r="C15" s="137">
        <f>D15+E15</f>
        <v>708</v>
      </c>
      <c r="D15" s="137">
        <v>0</v>
      </c>
      <c r="E15" s="137">
        <v>708</v>
      </c>
      <c r="F15" s="137">
        <f>G15+J15</f>
        <v>692</v>
      </c>
      <c r="G15" s="137">
        <f>H15+I15</f>
        <v>0</v>
      </c>
      <c r="H15" s="137"/>
      <c r="I15" s="137"/>
      <c r="J15" s="137">
        <f aca="true" t="shared" si="4" ref="J15:J24">K15+L15</f>
        <v>692</v>
      </c>
      <c r="K15" s="137">
        <v>692</v>
      </c>
      <c r="L15" s="137"/>
      <c r="M15" s="134">
        <f t="shared" si="2"/>
        <v>0.9774011299435028</v>
      </c>
      <c r="N15" s="135"/>
      <c r="O15" s="134">
        <f t="shared" si="3"/>
        <v>0.9774011299435028</v>
      </c>
      <c r="P15" s="126"/>
    </row>
    <row r="16" spans="1:16" ht="19.5" customHeight="1">
      <c r="A16" s="126">
        <v>3</v>
      </c>
      <c r="B16" s="136" t="s">
        <v>409</v>
      </c>
      <c r="C16" s="137">
        <f>D16+E16</f>
        <v>2000</v>
      </c>
      <c r="D16" s="137"/>
      <c r="E16" s="137">
        <v>2000</v>
      </c>
      <c r="F16" s="137">
        <f>G16+J16</f>
        <v>2000</v>
      </c>
      <c r="G16" s="137"/>
      <c r="H16" s="137"/>
      <c r="I16" s="137"/>
      <c r="J16" s="137">
        <f t="shared" si="4"/>
        <v>2000</v>
      </c>
      <c r="K16" s="137">
        <v>2000</v>
      </c>
      <c r="L16" s="137"/>
      <c r="M16" s="134">
        <f t="shared" si="2"/>
        <v>1</v>
      </c>
      <c r="N16" s="135"/>
      <c r="O16" s="134">
        <f t="shared" si="3"/>
        <v>1</v>
      </c>
      <c r="P16" s="126"/>
    </row>
    <row r="17" spans="1:16" ht="19.5" customHeight="1">
      <c r="A17" s="126">
        <v>4</v>
      </c>
      <c r="B17" s="136" t="s">
        <v>286</v>
      </c>
      <c r="C17" s="137">
        <f>D17+E17</f>
        <v>316</v>
      </c>
      <c r="D17" s="137">
        <v>316</v>
      </c>
      <c r="E17" s="138">
        <v>0</v>
      </c>
      <c r="F17" s="137">
        <f>G17+J17</f>
        <v>315</v>
      </c>
      <c r="G17" s="137">
        <f>H17+I17</f>
        <v>315</v>
      </c>
      <c r="H17" s="137">
        <v>315</v>
      </c>
      <c r="I17" s="137"/>
      <c r="J17" s="137">
        <f t="shared" si="4"/>
        <v>0</v>
      </c>
      <c r="K17" s="137">
        <v>0</v>
      </c>
      <c r="L17" s="137"/>
      <c r="M17" s="134">
        <f t="shared" si="2"/>
        <v>0.9968354430379747</v>
      </c>
      <c r="N17" s="135">
        <f t="shared" si="2"/>
        <v>0.9968354430379747</v>
      </c>
      <c r="O17" s="63"/>
      <c r="P17" s="126"/>
    </row>
    <row r="18" spans="1:16" ht="23.25" customHeight="1">
      <c r="A18" s="42" t="s">
        <v>20</v>
      </c>
      <c r="B18" s="62" t="s">
        <v>45</v>
      </c>
      <c r="C18" s="113">
        <f>SUM(C19:C26)</f>
        <v>15174</v>
      </c>
      <c r="D18" s="113">
        <f aca="true" t="shared" si="5" ref="D18:L18">SUM(D19:D26)</f>
        <v>9374</v>
      </c>
      <c r="E18" s="113">
        <f>SUM(E19:E26)</f>
        <v>5800</v>
      </c>
      <c r="F18" s="113">
        <f t="shared" si="5"/>
        <v>12953</v>
      </c>
      <c r="G18" s="113">
        <f t="shared" si="5"/>
        <v>7752</v>
      </c>
      <c r="H18" s="113">
        <f t="shared" si="5"/>
        <v>7752</v>
      </c>
      <c r="I18" s="113">
        <f t="shared" si="5"/>
        <v>0</v>
      </c>
      <c r="J18" s="113">
        <f t="shared" si="5"/>
        <v>5201</v>
      </c>
      <c r="K18" s="113">
        <f t="shared" si="5"/>
        <v>5201</v>
      </c>
      <c r="L18" s="113">
        <f t="shared" si="5"/>
        <v>0</v>
      </c>
      <c r="M18" s="63">
        <f t="shared" si="2"/>
        <v>0.8536312112824568</v>
      </c>
      <c r="N18" s="132">
        <f t="shared" si="2"/>
        <v>0.8269682099423938</v>
      </c>
      <c r="O18" s="63">
        <f t="shared" si="3"/>
        <v>0.8967241379310344</v>
      </c>
      <c r="P18" s="126"/>
    </row>
    <row r="19" spans="1:16" ht="19.5" customHeight="1">
      <c r="A19" s="126">
        <v>1</v>
      </c>
      <c r="B19" s="127" t="s">
        <v>273</v>
      </c>
      <c r="C19" s="137">
        <f aca="true" t="shared" si="6" ref="C19:C25">D19+E19</f>
        <v>4789</v>
      </c>
      <c r="D19" s="137">
        <v>3491</v>
      </c>
      <c r="E19" s="137">
        <v>1298</v>
      </c>
      <c r="F19" s="137">
        <f aca="true" t="shared" si="7" ref="F19:F26">G19+J19</f>
        <v>4708</v>
      </c>
      <c r="G19" s="137">
        <f aca="true" t="shared" si="8" ref="G19:G26">H19+I19</f>
        <v>3424</v>
      </c>
      <c r="H19" s="137">
        <v>3424</v>
      </c>
      <c r="I19" s="137">
        <v>0</v>
      </c>
      <c r="J19" s="137">
        <f t="shared" si="4"/>
        <v>1284</v>
      </c>
      <c r="K19" s="137">
        <v>1284</v>
      </c>
      <c r="L19" s="137"/>
      <c r="M19" s="134">
        <f t="shared" si="2"/>
        <v>0.9830862392983921</v>
      </c>
      <c r="N19" s="135">
        <f t="shared" si="2"/>
        <v>0.980807791463764</v>
      </c>
      <c r="O19" s="134">
        <f t="shared" si="3"/>
        <v>0.9892141756548536</v>
      </c>
      <c r="P19" s="126"/>
    </row>
    <row r="20" spans="1:16" ht="19.5" customHeight="1">
      <c r="A20" s="126">
        <v>2</v>
      </c>
      <c r="B20" s="127" t="s">
        <v>277</v>
      </c>
      <c r="C20" s="137">
        <f t="shared" si="6"/>
        <v>562</v>
      </c>
      <c r="D20" s="137">
        <v>470</v>
      </c>
      <c r="E20" s="137">
        <v>92</v>
      </c>
      <c r="F20" s="137">
        <f t="shared" si="7"/>
        <v>101</v>
      </c>
      <c r="G20" s="137">
        <f t="shared" si="8"/>
        <v>48</v>
      </c>
      <c r="H20" s="137">
        <v>48</v>
      </c>
      <c r="I20" s="137">
        <v>0</v>
      </c>
      <c r="J20" s="137">
        <f>K20+L20</f>
        <v>53</v>
      </c>
      <c r="K20" s="137">
        <v>53</v>
      </c>
      <c r="L20" s="137"/>
      <c r="M20" s="134">
        <f t="shared" si="2"/>
        <v>0.1797153024911032</v>
      </c>
      <c r="N20" s="135">
        <f t="shared" si="2"/>
        <v>0.10212765957446808</v>
      </c>
      <c r="O20" s="134">
        <f t="shared" si="3"/>
        <v>0.5760869565217391</v>
      </c>
      <c r="P20" s="126"/>
    </row>
    <row r="21" spans="1:16" ht="19.5" customHeight="1">
      <c r="A21" s="126">
        <v>3</v>
      </c>
      <c r="B21" s="127" t="s">
        <v>275</v>
      </c>
      <c r="C21" s="137">
        <f t="shared" si="6"/>
        <v>1612</v>
      </c>
      <c r="D21" s="137">
        <v>555</v>
      </c>
      <c r="E21" s="137">
        <v>1057</v>
      </c>
      <c r="F21" s="137">
        <f t="shared" si="7"/>
        <v>1283</v>
      </c>
      <c r="G21" s="137">
        <f t="shared" si="8"/>
        <v>555</v>
      </c>
      <c r="H21" s="137">
        <v>555</v>
      </c>
      <c r="I21" s="137">
        <v>0</v>
      </c>
      <c r="J21" s="137">
        <f>K21+L21</f>
        <v>728</v>
      </c>
      <c r="K21" s="137">
        <v>728</v>
      </c>
      <c r="L21" s="137"/>
      <c r="M21" s="134">
        <f t="shared" si="2"/>
        <v>0.7959057071960298</v>
      </c>
      <c r="N21" s="135">
        <f t="shared" si="2"/>
        <v>1</v>
      </c>
      <c r="O21" s="134">
        <f t="shared" si="3"/>
        <v>0.6887417218543046</v>
      </c>
      <c r="P21" s="126"/>
    </row>
    <row r="22" spans="1:16" ht="19.5" customHeight="1">
      <c r="A22" s="126">
        <v>4</v>
      </c>
      <c r="B22" s="127" t="s">
        <v>276</v>
      </c>
      <c r="C22" s="137">
        <f t="shared" si="6"/>
        <v>1271</v>
      </c>
      <c r="D22" s="137">
        <v>395</v>
      </c>
      <c r="E22" s="137">
        <v>876</v>
      </c>
      <c r="F22" s="137">
        <f t="shared" si="7"/>
        <v>1239</v>
      </c>
      <c r="G22" s="137">
        <f t="shared" si="8"/>
        <v>395</v>
      </c>
      <c r="H22" s="137">
        <v>395</v>
      </c>
      <c r="I22" s="137">
        <v>0</v>
      </c>
      <c r="J22" s="137">
        <f>K22+L22</f>
        <v>844</v>
      </c>
      <c r="K22" s="137">
        <v>844</v>
      </c>
      <c r="L22" s="137"/>
      <c r="M22" s="134">
        <f t="shared" si="2"/>
        <v>0.974822974036192</v>
      </c>
      <c r="N22" s="135">
        <f t="shared" si="2"/>
        <v>1</v>
      </c>
      <c r="O22" s="134">
        <f t="shared" si="3"/>
        <v>0.9634703196347032</v>
      </c>
      <c r="P22" s="126"/>
    </row>
    <row r="23" spans="1:16" ht="19.5" customHeight="1">
      <c r="A23" s="126">
        <v>5</v>
      </c>
      <c r="B23" s="127" t="s">
        <v>272</v>
      </c>
      <c r="C23" s="137">
        <f t="shared" si="6"/>
        <v>770</v>
      </c>
      <c r="D23" s="137"/>
      <c r="E23" s="137">
        <v>770</v>
      </c>
      <c r="F23" s="137">
        <f t="shared" si="7"/>
        <v>766</v>
      </c>
      <c r="G23" s="137">
        <f t="shared" si="8"/>
        <v>0</v>
      </c>
      <c r="H23" s="137"/>
      <c r="I23" s="137">
        <v>0</v>
      </c>
      <c r="J23" s="137">
        <f>K23+L23</f>
        <v>766</v>
      </c>
      <c r="K23" s="137">
        <v>766</v>
      </c>
      <c r="L23" s="137"/>
      <c r="M23" s="134">
        <f t="shared" si="2"/>
        <v>0.9948051948051948</v>
      </c>
      <c r="N23" s="135"/>
      <c r="O23" s="134">
        <f t="shared" si="3"/>
        <v>0.9948051948051948</v>
      </c>
      <c r="P23" s="126"/>
    </row>
    <row r="24" spans="1:16" ht="19.5" customHeight="1">
      <c r="A24" s="126">
        <v>6</v>
      </c>
      <c r="B24" s="127" t="s">
        <v>274</v>
      </c>
      <c r="C24" s="137">
        <f t="shared" si="6"/>
        <v>0</v>
      </c>
      <c r="D24" s="137"/>
      <c r="E24" s="137"/>
      <c r="F24" s="137">
        <f t="shared" si="7"/>
        <v>0</v>
      </c>
      <c r="G24" s="137">
        <f t="shared" si="8"/>
        <v>0</v>
      </c>
      <c r="H24" s="137"/>
      <c r="I24" s="137">
        <v>0</v>
      </c>
      <c r="J24" s="137">
        <f t="shared" si="4"/>
        <v>0</v>
      </c>
      <c r="K24" s="137"/>
      <c r="L24" s="137"/>
      <c r="M24" s="134"/>
      <c r="N24" s="135"/>
      <c r="O24" s="134"/>
      <c r="P24" s="126"/>
    </row>
    <row r="25" spans="1:16" ht="19.5" customHeight="1">
      <c r="A25" s="126">
        <v>7</v>
      </c>
      <c r="B25" s="127" t="s">
        <v>271</v>
      </c>
      <c r="C25" s="137">
        <f t="shared" si="6"/>
        <v>4670</v>
      </c>
      <c r="D25" s="137">
        <v>3463</v>
      </c>
      <c r="E25" s="137">
        <v>1207</v>
      </c>
      <c r="F25" s="137">
        <f t="shared" si="7"/>
        <v>3782</v>
      </c>
      <c r="G25" s="137">
        <f t="shared" si="8"/>
        <v>2589</v>
      </c>
      <c r="H25" s="137">
        <v>2589</v>
      </c>
      <c r="I25" s="137">
        <v>0</v>
      </c>
      <c r="J25" s="137">
        <f>K25+L25</f>
        <v>1193</v>
      </c>
      <c r="K25" s="137">
        <v>1193</v>
      </c>
      <c r="L25" s="137"/>
      <c r="M25" s="134">
        <f t="shared" si="2"/>
        <v>0.8098501070663812</v>
      </c>
      <c r="N25" s="135">
        <f t="shared" si="2"/>
        <v>0.7476176725382616</v>
      </c>
      <c r="O25" s="134">
        <f t="shared" si="3"/>
        <v>0.9884009942004971</v>
      </c>
      <c r="P25" s="126"/>
    </row>
    <row r="26" spans="1:16" ht="19.5" customHeight="1">
      <c r="A26" s="126">
        <v>8</v>
      </c>
      <c r="B26" s="127" t="s">
        <v>285</v>
      </c>
      <c r="C26" s="137">
        <f>D26+E26</f>
        <v>1500</v>
      </c>
      <c r="D26" s="137">
        <v>1000</v>
      </c>
      <c r="E26" s="137">
        <v>500</v>
      </c>
      <c r="F26" s="137">
        <f t="shared" si="7"/>
        <v>1074</v>
      </c>
      <c r="G26" s="137">
        <f t="shared" si="8"/>
        <v>741</v>
      </c>
      <c r="H26" s="137">
        <v>741</v>
      </c>
      <c r="I26" s="137">
        <v>0</v>
      </c>
      <c r="J26" s="137">
        <f>K26+L26</f>
        <v>333</v>
      </c>
      <c r="K26" s="137">
        <v>333</v>
      </c>
      <c r="L26" s="137"/>
      <c r="M26" s="134">
        <f t="shared" si="2"/>
        <v>0.716</v>
      </c>
      <c r="N26" s="135">
        <f t="shared" si="2"/>
        <v>0.741</v>
      </c>
      <c r="O26" s="134">
        <f t="shared" si="3"/>
        <v>0.666</v>
      </c>
      <c r="P26" s="126"/>
    </row>
    <row r="27" spans="2:3" ht="15.75">
      <c r="B27" s="47"/>
      <c r="C27" s="49"/>
    </row>
    <row r="28" spans="2:3" ht="15.75">
      <c r="B28" s="47"/>
      <c r="C28" s="49"/>
    </row>
    <row r="29" spans="2:3" ht="15.75">
      <c r="B29" s="47"/>
      <c r="C29" s="49"/>
    </row>
    <row r="30" spans="2:3" ht="15.75">
      <c r="B30" s="47"/>
      <c r="C30" s="49"/>
    </row>
    <row r="31" spans="2:3" ht="15.75">
      <c r="B31" s="47"/>
      <c r="C31" s="49"/>
    </row>
    <row r="32" spans="2:3" ht="15.75">
      <c r="B32" s="47"/>
      <c r="C32" s="49"/>
    </row>
    <row r="33" spans="2:3" ht="15.75">
      <c r="B33" s="47"/>
      <c r="C33" s="49"/>
    </row>
    <row r="34" spans="2:3" ht="15.75">
      <c r="B34" s="47"/>
      <c r="C34" s="49"/>
    </row>
    <row r="35" spans="2:3" ht="15.75">
      <c r="B35" s="47"/>
      <c r="C35" s="49"/>
    </row>
    <row r="36" spans="2:3" ht="15.75">
      <c r="B36" s="47"/>
      <c r="C36" s="49"/>
    </row>
    <row r="37" spans="2:3" ht="15.75">
      <c r="B37" s="47"/>
      <c r="C37" s="49"/>
    </row>
  </sheetData>
  <sheetProtection/>
  <mergeCells count="24">
    <mergeCell ref="G9:I9"/>
    <mergeCell ref="J9:L9"/>
    <mergeCell ref="N9:N10"/>
    <mergeCell ref="O9:O10"/>
    <mergeCell ref="M1:P1"/>
    <mergeCell ref="M7:P7"/>
    <mergeCell ref="C8:C10"/>
    <mergeCell ref="D8:E8"/>
    <mergeCell ref="F8:L8"/>
    <mergeCell ref="A5:P5"/>
    <mergeCell ref="M8:M10"/>
    <mergeCell ref="N8:P8"/>
    <mergeCell ref="D9:D10"/>
    <mergeCell ref="E9:E10"/>
    <mergeCell ref="F9:F10"/>
    <mergeCell ref="A1:C1"/>
    <mergeCell ref="A2:C2"/>
    <mergeCell ref="A4:P4"/>
    <mergeCell ref="P9:P10"/>
    <mergeCell ref="N6:P6"/>
    <mergeCell ref="A7:A10"/>
    <mergeCell ref="B7:B10"/>
    <mergeCell ref="C7:E7"/>
    <mergeCell ref="F7:L7"/>
  </mergeCells>
  <printOptions/>
  <pageMargins left="0.49" right="0.21" top="0.32" bottom="0.25" header="0.29" footer="0.17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andongnhi</cp:lastModifiedBy>
  <cp:lastPrinted>2020-08-06T01:25:38Z</cp:lastPrinted>
  <dcterms:created xsi:type="dcterms:W3CDTF">2018-08-09T03:46:15Z</dcterms:created>
  <dcterms:modified xsi:type="dcterms:W3CDTF">2020-08-06T01:27:10Z</dcterms:modified>
  <cp:category/>
  <cp:version/>
  <cp:contentType/>
  <cp:contentStatus/>
</cp:coreProperties>
</file>